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MoralesN\Desktop\"/>
    </mc:Choice>
  </mc:AlternateContent>
  <xr:revisionPtr revIDLastSave="0" documentId="8_{D27A2B3C-8B61-4400-9C27-91D42040FB44}" xr6:coauthVersionLast="36" xr6:coauthVersionMax="36" xr10:uidLastSave="{00000000-0000-0000-0000-000000000000}"/>
  <bookViews>
    <workbookView xWindow="0" yWindow="0" windowWidth="16380" windowHeight="8190" tabRatio="500" activeTab="2" xr2:uid="{00000000-000D-0000-FFFF-FFFF00000000}"/>
  </bookViews>
  <sheets>
    <sheet name="INFORMACION GENERAL" sheetId="1" r:id="rId1"/>
    <sheet name="CUOTAS" sheetId="2" r:id="rId2"/>
    <sheet name="PAGARÉ" sheetId="3" r:id="rId3"/>
  </sheets>
  <definedNames>
    <definedName name="_xlnm.Print_Area" localSheetId="1">CUOTAS!$B$1:$I$49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4" i="3" l="1"/>
  <c r="C73" i="3"/>
  <c r="D65" i="3"/>
  <c r="D64" i="3"/>
  <c r="G53" i="3"/>
  <c r="C52" i="3"/>
  <c r="C51" i="3"/>
  <c r="C50" i="3"/>
  <c r="C49" i="3"/>
  <c r="C48" i="3"/>
  <c r="C47" i="3"/>
  <c r="H46" i="3"/>
  <c r="C46" i="3"/>
  <c r="C37" i="3"/>
  <c r="G36" i="3"/>
  <c r="C36" i="3"/>
  <c r="H35" i="3"/>
  <c r="G35" i="3"/>
  <c r="C35" i="3"/>
  <c r="H34" i="3"/>
  <c r="G34" i="3"/>
  <c r="C34" i="3"/>
  <c r="H33" i="3"/>
  <c r="G33" i="3"/>
  <c r="C33" i="3"/>
  <c r="H32" i="3"/>
  <c r="G32" i="3"/>
  <c r="C32" i="3"/>
  <c r="H31" i="3"/>
  <c r="G31" i="3"/>
  <c r="C31" i="3"/>
  <c r="H30" i="3"/>
  <c r="G30" i="3"/>
  <c r="C30" i="3"/>
  <c r="H29" i="3"/>
  <c r="G29" i="3"/>
  <c r="C29" i="3"/>
  <c r="H28" i="3"/>
  <c r="G28" i="3"/>
  <c r="C28" i="3"/>
  <c r="H21" i="3"/>
  <c r="C21" i="3"/>
  <c r="H20" i="3"/>
  <c r="C20" i="3"/>
  <c r="G19" i="3"/>
  <c r="C19" i="3"/>
  <c r="C15" i="3"/>
  <c r="I14" i="3"/>
  <c r="C14" i="3"/>
  <c r="I13" i="3"/>
  <c r="C13" i="3"/>
  <c r="I12" i="3"/>
  <c r="C12" i="3"/>
  <c r="I11" i="3"/>
  <c r="C11" i="3"/>
  <c r="I10" i="3"/>
  <c r="C10" i="3"/>
  <c r="I9" i="3"/>
  <c r="G9" i="3"/>
  <c r="C9" i="3"/>
  <c r="B18" i="2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K16" i="2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34" i="2" s="1"/>
  <c r="K235" i="2" s="1"/>
  <c r="K236" i="2" s="1"/>
  <c r="K237" i="2" s="1"/>
  <c r="K238" i="2" s="1"/>
  <c r="K239" i="2" s="1"/>
  <c r="K240" i="2" s="1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253" i="2" s="1"/>
  <c r="K254" i="2" s="1"/>
  <c r="K255" i="2" s="1"/>
  <c r="K256" i="2" s="1"/>
  <c r="K257" i="2" s="1"/>
  <c r="K258" i="2" s="1"/>
  <c r="K259" i="2" s="1"/>
  <c r="K260" i="2" s="1"/>
  <c r="K261" i="2" s="1"/>
  <c r="K262" i="2" s="1"/>
  <c r="K263" i="2" s="1"/>
  <c r="K264" i="2" s="1"/>
  <c r="K265" i="2" s="1"/>
  <c r="K266" i="2" s="1"/>
  <c r="K267" i="2" s="1"/>
  <c r="K268" i="2" s="1"/>
  <c r="K269" i="2" s="1"/>
  <c r="K270" i="2" s="1"/>
  <c r="K271" i="2" s="1"/>
  <c r="K272" i="2" s="1"/>
  <c r="K273" i="2" s="1"/>
  <c r="K274" i="2" s="1"/>
  <c r="K275" i="2" s="1"/>
  <c r="K276" i="2" s="1"/>
  <c r="K277" i="2" s="1"/>
  <c r="K278" i="2" s="1"/>
  <c r="K279" i="2" s="1"/>
  <c r="K280" i="2" s="1"/>
  <c r="K281" i="2" s="1"/>
  <c r="K282" i="2" s="1"/>
  <c r="K283" i="2" s="1"/>
  <c r="K284" i="2" s="1"/>
  <c r="K285" i="2" s="1"/>
  <c r="K286" i="2" s="1"/>
  <c r="K287" i="2" s="1"/>
  <c r="K288" i="2" s="1"/>
  <c r="K289" i="2" s="1"/>
  <c r="K290" i="2" s="1"/>
  <c r="K291" i="2" s="1"/>
  <c r="K292" i="2" s="1"/>
  <c r="K293" i="2" s="1"/>
  <c r="K294" i="2" s="1"/>
  <c r="K295" i="2" s="1"/>
  <c r="K296" i="2" s="1"/>
  <c r="K297" i="2" s="1"/>
  <c r="K298" i="2" s="1"/>
  <c r="K299" i="2" s="1"/>
  <c r="K300" i="2" s="1"/>
  <c r="K301" i="2" s="1"/>
  <c r="K302" i="2" s="1"/>
  <c r="K303" i="2" s="1"/>
  <c r="K304" i="2" s="1"/>
  <c r="K305" i="2" s="1"/>
  <c r="K306" i="2" s="1"/>
  <c r="K307" i="2" s="1"/>
  <c r="K308" i="2" s="1"/>
  <c r="K309" i="2" s="1"/>
  <c r="K310" i="2" s="1"/>
  <c r="K311" i="2" s="1"/>
  <c r="K312" i="2" s="1"/>
  <c r="K313" i="2" s="1"/>
  <c r="B15" i="2"/>
  <c r="B16" i="2" s="1"/>
  <c r="B17" i="2" s="1"/>
  <c r="K12" i="2"/>
  <c r="K13" i="2" s="1"/>
  <c r="K14" i="2" s="1"/>
  <c r="K15" i="2" s="1"/>
  <c r="H7" i="2"/>
  <c r="R7" i="2" s="1"/>
  <c r="F7" i="2"/>
  <c r="Q7" i="2" s="1"/>
  <c r="B39" i="1"/>
  <c r="H55" i="3" s="1"/>
  <c r="H56" i="3" s="1"/>
  <c r="C30" i="1"/>
  <c r="C31" i="1" s="1"/>
  <c r="B28" i="1"/>
  <c r="H45" i="3" s="1"/>
  <c r="B24" i="1"/>
  <c r="H49" i="3" s="1"/>
  <c r="F13" i="1"/>
  <c r="F14" i="1" s="1"/>
  <c r="B4" i="1"/>
  <c r="G5" i="3" s="1"/>
  <c r="B2" i="1"/>
  <c r="C5" i="3" l="1"/>
  <c r="B29" i="1"/>
  <c r="B30" i="1"/>
  <c r="F2" i="2"/>
  <c r="G2" i="2"/>
  <c r="H2" i="2" s="1"/>
  <c r="D66" i="3"/>
  <c r="G39" i="3"/>
  <c r="D7" i="2" l="1"/>
  <c r="C45" i="3"/>
  <c r="P7" i="2" l="1"/>
  <c r="I7" i="2"/>
  <c r="J13" i="2" s="1"/>
  <c r="I13" i="2"/>
  <c r="F14" i="2" l="1"/>
  <c r="J14" i="2"/>
  <c r="D14" i="2"/>
  <c r="H14" i="2" s="1"/>
  <c r="Q14" i="2"/>
  <c r="P13" i="2"/>
  <c r="R14" i="2" l="1"/>
  <c r="P14" i="2"/>
  <c r="S14" i="2"/>
  <c r="Q15" i="2"/>
  <c r="S7" i="2"/>
  <c r="G13" i="1" s="1"/>
  <c r="J15" i="2"/>
  <c r="I14" i="2"/>
  <c r="F15" i="2" l="1"/>
  <c r="D15" i="2" s="1"/>
  <c r="H15" i="2" s="1"/>
  <c r="J16" i="2"/>
  <c r="H38" i="3"/>
  <c r="G14" i="1"/>
  <c r="H39" i="3" s="1"/>
  <c r="Q16" i="2"/>
  <c r="R15" i="2"/>
  <c r="S15" i="2" s="1"/>
  <c r="P15" i="2"/>
  <c r="R16" i="2" l="1"/>
  <c r="P16" i="2"/>
  <c r="Q17" i="2"/>
  <c r="S16" i="2"/>
  <c r="J17" i="2"/>
  <c r="I15" i="2"/>
  <c r="F16" i="2" l="1"/>
  <c r="D16" i="2" s="1"/>
  <c r="H16" i="2" s="1"/>
  <c r="J18" i="2"/>
  <c r="Q18" i="2"/>
  <c r="R17" i="2"/>
  <c r="S17" i="2" s="1"/>
  <c r="P17" i="2"/>
  <c r="J19" i="2" l="1"/>
  <c r="R18" i="2"/>
  <c r="P18" i="2"/>
  <c r="S18" i="2"/>
  <c r="Q19" i="2"/>
  <c r="I16" i="2"/>
  <c r="F17" i="2" l="1"/>
  <c r="D17" i="2" s="1"/>
  <c r="H17" i="2" s="1"/>
  <c r="Q20" i="2"/>
  <c r="P19" i="2"/>
  <c r="R19" i="2"/>
  <c r="S19" i="2" s="1"/>
  <c r="J20" i="2"/>
  <c r="J21" i="2" l="1"/>
  <c r="P20" i="2"/>
  <c r="R20" i="2"/>
  <c r="Q21" i="2"/>
  <c r="S20" i="2"/>
  <c r="I17" i="2"/>
  <c r="R21" i="2" l="1"/>
  <c r="P21" i="2"/>
  <c r="F18" i="2"/>
  <c r="D18" i="2" s="1"/>
  <c r="H18" i="2" s="1"/>
  <c r="I18" i="2"/>
  <c r="S21" i="2"/>
  <c r="Q22" i="2"/>
  <c r="J22" i="2"/>
  <c r="J23" i="2" l="1"/>
  <c r="Q23" i="2"/>
  <c r="F19" i="2"/>
  <c r="D19" i="2" s="1"/>
  <c r="H19" i="2" s="1"/>
  <c r="I19" i="2"/>
  <c r="P22" i="2"/>
  <c r="R22" i="2"/>
  <c r="S22" i="2" s="1"/>
  <c r="F20" i="2" l="1"/>
  <c r="D20" i="2" s="1"/>
  <c r="H20" i="2" s="1"/>
  <c r="P23" i="2"/>
  <c r="R23" i="2"/>
  <c r="Q24" i="2"/>
  <c r="S23" i="2"/>
  <c r="J24" i="2"/>
  <c r="J25" i="2" l="1"/>
  <c r="Q25" i="2"/>
  <c r="R24" i="2"/>
  <c r="S24" i="2" s="1"/>
  <c r="P24" i="2"/>
  <c r="I20" i="2"/>
  <c r="F21" i="2" l="1"/>
  <c r="D21" i="2" s="1"/>
  <c r="H21" i="2" s="1"/>
  <c r="I21" i="2"/>
  <c r="P25" i="2"/>
  <c r="R25" i="2"/>
  <c r="S25" i="2"/>
  <c r="Q26" i="2"/>
  <c r="J26" i="2"/>
  <c r="J27" i="2" l="1"/>
  <c r="Q27" i="2"/>
  <c r="P26" i="2"/>
  <c r="R26" i="2"/>
  <c r="S26" i="2" s="1"/>
  <c r="F22" i="2"/>
  <c r="D22" i="2" s="1"/>
  <c r="H22" i="2" s="1"/>
  <c r="I22" i="2"/>
  <c r="F23" i="2" l="1"/>
  <c r="D23" i="2" s="1"/>
  <c r="H23" i="2" s="1"/>
  <c r="R27" i="2"/>
  <c r="P27" i="2"/>
  <c r="Q28" i="2"/>
  <c r="S27" i="2"/>
  <c r="J28" i="2"/>
  <c r="J29" i="2" l="1"/>
  <c r="Q29" i="2"/>
  <c r="R28" i="2"/>
  <c r="S28" i="2" s="1"/>
  <c r="P28" i="2"/>
  <c r="I23" i="2"/>
  <c r="F24" i="2" l="1"/>
  <c r="D24" i="2" s="1"/>
  <c r="H24" i="2" s="1"/>
  <c r="R29" i="2"/>
  <c r="P29" i="2"/>
  <c r="Q30" i="2"/>
  <c r="S29" i="2"/>
  <c r="J30" i="2"/>
  <c r="J31" i="2" l="1"/>
  <c r="Q31" i="2"/>
  <c r="R30" i="2"/>
  <c r="S30" i="2" s="1"/>
  <c r="P30" i="2"/>
  <c r="I24" i="2"/>
  <c r="F25" i="2" l="1"/>
  <c r="D25" i="2" s="1"/>
  <c r="H25" i="2" s="1"/>
  <c r="I25" i="2"/>
  <c r="R31" i="2"/>
  <c r="P31" i="2"/>
  <c r="S31" i="2"/>
  <c r="Q32" i="2"/>
  <c r="J32" i="2"/>
  <c r="R32" i="2" l="1"/>
  <c r="P32" i="2"/>
  <c r="J33" i="2"/>
  <c r="S32" i="2"/>
  <c r="Q33" i="2"/>
  <c r="F26" i="2"/>
  <c r="D26" i="2" s="1"/>
  <c r="H26" i="2" s="1"/>
  <c r="I26" i="2" l="1"/>
  <c r="Q34" i="2"/>
  <c r="J34" i="2"/>
  <c r="P33" i="2"/>
  <c r="R33" i="2"/>
  <c r="S33" i="2" s="1"/>
  <c r="R34" i="2" l="1"/>
  <c r="P34" i="2"/>
  <c r="J35" i="2"/>
  <c r="S34" i="2"/>
  <c r="Q35" i="2"/>
  <c r="F27" i="2"/>
  <c r="D27" i="2" s="1"/>
  <c r="H27" i="2" s="1"/>
  <c r="I27" i="2" l="1"/>
  <c r="Q36" i="2"/>
  <c r="J36" i="2"/>
  <c r="R35" i="2"/>
  <c r="S35" i="2" s="1"/>
  <c r="P35" i="2"/>
  <c r="R36" i="2" l="1"/>
  <c r="P36" i="2"/>
  <c r="J37" i="2"/>
  <c r="Q37" i="2"/>
  <c r="S36" i="2"/>
  <c r="F28" i="2"/>
  <c r="D28" i="2" s="1"/>
  <c r="H28" i="2" s="1"/>
  <c r="I28" i="2" l="1"/>
  <c r="Q38" i="2"/>
  <c r="J38" i="2"/>
  <c r="P37" i="2"/>
  <c r="R37" i="2"/>
  <c r="S37" i="2" s="1"/>
  <c r="P38" i="2" l="1"/>
  <c r="R38" i="2"/>
  <c r="J39" i="2"/>
  <c r="Q39" i="2"/>
  <c r="S38" i="2"/>
  <c r="F29" i="2"/>
  <c r="D29" i="2" s="1"/>
  <c r="H29" i="2" s="1"/>
  <c r="I29" i="2"/>
  <c r="F30" i="2" l="1"/>
  <c r="D30" i="2" s="1"/>
  <c r="H30" i="2" s="1"/>
  <c r="Q40" i="2"/>
  <c r="J40" i="2"/>
  <c r="R39" i="2"/>
  <c r="S39" i="2" s="1"/>
  <c r="P39" i="2"/>
  <c r="Q41" i="2" l="1"/>
  <c r="P40" i="2"/>
  <c r="R40" i="2"/>
  <c r="S40" i="2" s="1"/>
  <c r="J41" i="2"/>
  <c r="I30" i="2"/>
  <c r="F31" i="2" l="1"/>
  <c r="D31" i="2" s="1"/>
  <c r="H31" i="2" s="1"/>
  <c r="J42" i="2"/>
  <c r="P41" i="2"/>
  <c r="R41" i="2"/>
  <c r="S41" i="2"/>
  <c r="Q42" i="2"/>
  <c r="Q43" i="2" l="1"/>
  <c r="P42" i="2"/>
  <c r="R42" i="2"/>
  <c r="S42" i="2" s="1"/>
  <c r="J43" i="2"/>
  <c r="I31" i="2"/>
  <c r="F32" i="2" l="1"/>
  <c r="D32" i="2" s="1"/>
  <c r="H32" i="2" s="1"/>
  <c r="J44" i="2"/>
  <c r="R43" i="2"/>
  <c r="P43" i="2"/>
  <c r="Q44" i="2"/>
  <c r="S43" i="2"/>
  <c r="Q45" i="2" l="1"/>
  <c r="R44" i="2"/>
  <c r="S44" i="2" s="1"/>
  <c r="P44" i="2"/>
  <c r="J45" i="2"/>
  <c r="I32" i="2"/>
  <c r="F33" i="2" l="1"/>
  <c r="D33" i="2" s="1"/>
  <c r="H33" i="2" s="1"/>
  <c r="J46" i="2"/>
  <c r="R45" i="2"/>
  <c r="P45" i="2"/>
  <c r="Q46" i="2"/>
  <c r="S45" i="2"/>
  <c r="Q47" i="2" l="1"/>
  <c r="R46" i="2"/>
  <c r="S46" i="2" s="1"/>
  <c r="P46" i="2"/>
  <c r="J47" i="2"/>
  <c r="I33" i="2"/>
  <c r="F34" i="2" l="1"/>
  <c r="D34" i="2" s="1"/>
  <c r="H34" i="2" s="1"/>
  <c r="J48" i="2"/>
  <c r="R47" i="2"/>
  <c r="P47" i="2"/>
  <c r="S47" i="2"/>
  <c r="Q48" i="2"/>
  <c r="Q49" i="2" l="1"/>
  <c r="P48" i="2"/>
  <c r="R48" i="2"/>
  <c r="S48" i="2" s="1"/>
  <c r="J49" i="2"/>
  <c r="I34" i="2"/>
  <c r="F35" i="2" l="1"/>
  <c r="D35" i="2" s="1"/>
  <c r="H35" i="2" s="1"/>
  <c r="J50" i="2"/>
  <c r="R49" i="2"/>
  <c r="P49" i="2"/>
  <c r="Q50" i="2"/>
  <c r="S49" i="2"/>
  <c r="Q51" i="2" l="1"/>
  <c r="R50" i="2"/>
  <c r="S50" i="2" s="1"/>
  <c r="P50" i="2"/>
  <c r="J51" i="2"/>
  <c r="I35" i="2"/>
  <c r="F36" i="2" l="1"/>
  <c r="D36" i="2" s="1"/>
  <c r="H36" i="2" s="1"/>
  <c r="I36" i="2"/>
  <c r="J52" i="2"/>
  <c r="R51" i="2"/>
  <c r="P51" i="2"/>
  <c r="Q52" i="2"/>
  <c r="S51" i="2"/>
  <c r="Q53" i="2" l="1"/>
  <c r="R52" i="2"/>
  <c r="S52" i="2" s="1"/>
  <c r="P52" i="2"/>
  <c r="F37" i="2"/>
  <c r="D37" i="2" s="1"/>
  <c r="H37" i="2" s="1"/>
  <c r="J53" i="2"/>
  <c r="J54" i="2" l="1"/>
  <c r="I37" i="2"/>
  <c r="P53" i="2"/>
  <c r="R53" i="2"/>
  <c r="Q54" i="2"/>
  <c r="S53" i="2"/>
  <c r="Q55" i="2" l="1"/>
  <c r="R54" i="2"/>
  <c r="S54" i="2" s="1"/>
  <c r="P54" i="2"/>
  <c r="F38" i="2"/>
  <c r="D38" i="2" s="1"/>
  <c r="H38" i="2" s="1"/>
  <c r="J55" i="2"/>
  <c r="J56" i="2" l="1"/>
  <c r="I38" i="2"/>
  <c r="R55" i="2"/>
  <c r="P55" i="2"/>
  <c r="Q56" i="2"/>
  <c r="S55" i="2"/>
  <c r="Q57" i="2" l="1"/>
  <c r="P56" i="2"/>
  <c r="R56" i="2"/>
  <c r="S56" i="2" s="1"/>
  <c r="F39" i="2"/>
  <c r="D39" i="2" s="1"/>
  <c r="H39" i="2" s="1"/>
  <c r="J57" i="2"/>
  <c r="J58" i="2" l="1"/>
  <c r="I39" i="2"/>
  <c r="R57" i="2"/>
  <c r="P57" i="2"/>
  <c r="S57" i="2"/>
  <c r="Q58" i="2"/>
  <c r="R58" i="2" l="1"/>
  <c r="P58" i="2"/>
  <c r="S58" i="2"/>
  <c r="Q59" i="2"/>
  <c r="F40" i="2"/>
  <c r="D40" i="2" s="1"/>
  <c r="H40" i="2" s="1"/>
  <c r="I40" i="2"/>
  <c r="J59" i="2"/>
  <c r="J60" i="2" l="1"/>
  <c r="F41" i="2"/>
  <c r="D41" i="2" s="1"/>
  <c r="H41" i="2" s="1"/>
  <c r="Q60" i="2"/>
  <c r="P59" i="2"/>
  <c r="R59" i="2"/>
  <c r="S59" i="2" s="1"/>
  <c r="R60" i="2" l="1"/>
  <c r="P60" i="2"/>
  <c r="S60" i="2"/>
  <c r="Q61" i="2"/>
  <c r="I41" i="2"/>
  <c r="J61" i="2"/>
  <c r="J62" i="2" l="1"/>
  <c r="F42" i="2"/>
  <c r="D42" i="2" s="1"/>
  <c r="H42" i="2" s="1"/>
  <c r="Q62" i="2"/>
  <c r="P61" i="2"/>
  <c r="R61" i="2"/>
  <c r="S61" i="2" s="1"/>
  <c r="P62" i="2" l="1"/>
  <c r="R62" i="2"/>
  <c r="Q63" i="2"/>
  <c r="S62" i="2"/>
  <c r="I42" i="2"/>
  <c r="J63" i="2"/>
  <c r="J64" i="2" l="1"/>
  <c r="F43" i="2"/>
  <c r="D43" i="2" s="1"/>
  <c r="H43" i="2" s="1"/>
  <c r="Q64" i="2"/>
  <c r="R63" i="2"/>
  <c r="S63" i="2" s="1"/>
  <c r="P63" i="2"/>
  <c r="R64" i="2" l="1"/>
  <c r="P64" i="2"/>
  <c r="I43" i="2"/>
  <c r="S64" i="2"/>
  <c r="Q65" i="2"/>
  <c r="J65" i="2"/>
  <c r="J66" i="2" l="1"/>
  <c r="Q66" i="2"/>
  <c r="F44" i="2"/>
  <c r="D44" i="2" s="1"/>
  <c r="H44" i="2" s="1"/>
  <c r="R65" i="2"/>
  <c r="S65" i="2" s="1"/>
  <c r="P65" i="2"/>
  <c r="P66" i="2" l="1"/>
  <c r="R66" i="2"/>
  <c r="S66" i="2" s="1"/>
  <c r="I44" i="2"/>
  <c r="Q67" i="2"/>
  <c r="J67" i="2"/>
  <c r="J68" i="2" l="1"/>
  <c r="Q68" i="2"/>
  <c r="F45" i="2"/>
  <c r="D45" i="2" s="1"/>
  <c r="H45" i="2" s="1"/>
  <c r="R67" i="2"/>
  <c r="S67" i="2" s="1"/>
  <c r="P67" i="2"/>
  <c r="R68" i="2" l="1"/>
  <c r="P68" i="2"/>
  <c r="I45" i="2"/>
  <c r="S68" i="2"/>
  <c r="Q69" i="2"/>
  <c r="J69" i="2"/>
  <c r="J70" i="2" l="1"/>
  <c r="Q70" i="2"/>
  <c r="F46" i="2"/>
  <c r="D46" i="2" s="1"/>
  <c r="H46" i="2" s="1"/>
  <c r="R69" i="2"/>
  <c r="S69" i="2" s="1"/>
  <c r="P69" i="2"/>
  <c r="P70" i="2" l="1"/>
  <c r="R70" i="2"/>
  <c r="I46" i="2"/>
  <c r="S70" i="2"/>
  <c r="Q71" i="2"/>
  <c r="J71" i="2"/>
  <c r="J72" i="2" l="1"/>
  <c r="Q72" i="2"/>
  <c r="F47" i="2"/>
  <c r="D47" i="2" s="1"/>
  <c r="H47" i="2" s="1"/>
  <c r="P71" i="2"/>
  <c r="R71" i="2"/>
  <c r="S71" i="2" s="1"/>
  <c r="P72" i="2" l="1"/>
  <c r="R72" i="2"/>
  <c r="I47" i="2"/>
  <c r="Q73" i="2"/>
  <c r="S72" i="2"/>
  <c r="J73" i="2"/>
  <c r="J74" i="2" l="1"/>
  <c r="Q74" i="2"/>
  <c r="F48" i="2"/>
  <c r="D48" i="2" s="1"/>
  <c r="H48" i="2" s="1"/>
  <c r="P73" i="2"/>
  <c r="R73" i="2"/>
  <c r="S73" i="2" s="1"/>
  <c r="P74" i="2" l="1"/>
  <c r="R74" i="2"/>
  <c r="I48" i="2"/>
  <c r="Q75" i="2"/>
  <c r="S74" i="2"/>
  <c r="J75" i="2"/>
  <c r="J76" i="2" l="1"/>
  <c r="Q76" i="2"/>
  <c r="F49" i="2"/>
  <c r="D49" i="2" s="1"/>
  <c r="H49" i="2" s="1"/>
  <c r="R75" i="2"/>
  <c r="S75" i="2" s="1"/>
  <c r="P75" i="2"/>
  <c r="P76" i="2" l="1"/>
  <c r="R76" i="2"/>
  <c r="I49" i="2"/>
  <c r="S76" i="2"/>
  <c r="Q77" i="2"/>
  <c r="J77" i="2"/>
  <c r="J78" i="2" l="1"/>
  <c r="Q78" i="2"/>
  <c r="F50" i="2"/>
  <c r="D50" i="2" s="1"/>
  <c r="H50" i="2" s="1"/>
  <c r="P77" i="2"/>
  <c r="R77" i="2"/>
  <c r="S77" i="2" s="1"/>
  <c r="R78" i="2" l="1"/>
  <c r="P78" i="2"/>
  <c r="I50" i="2"/>
  <c r="Q79" i="2"/>
  <c r="S78" i="2"/>
  <c r="J79" i="2"/>
  <c r="J80" i="2" l="1"/>
  <c r="Q80" i="2"/>
  <c r="F51" i="2"/>
  <c r="D51" i="2" s="1"/>
  <c r="H51" i="2" s="1"/>
  <c r="R79" i="2"/>
  <c r="S79" i="2" s="1"/>
  <c r="P79" i="2"/>
  <c r="R80" i="2" l="1"/>
  <c r="P80" i="2"/>
  <c r="I51" i="2"/>
  <c r="S80" i="2"/>
  <c r="Q81" i="2"/>
  <c r="J81" i="2"/>
  <c r="J82" i="2" l="1"/>
  <c r="Q82" i="2"/>
  <c r="F52" i="2"/>
  <c r="D52" i="2" s="1"/>
  <c r="H52" i="2" s="1"/>
  <c r="I52" i="2"/>
  <c r="R81" i="2"/>
  <c r="S81" i="2" s="1"/>
  <c r="P81" i="2"/>
  <c r="P82" i="2" l="1"/>
  <c r="R82" i="2"/>
  <c r="F53" i="2"/>
  <c r="D53" i="2" s="1"/>
  <c r="H53" i="2" s="1"/>
  <c r="Q83" i="2"/>
  <c r="S82" i="2"/>
  <c r="J83" i="2"/>
  <c r="Q84" i="2" l="1"/>
  <c r="J84" i="2"/>
  <c r="I53" i="2"/>
  <c r="R83" i="2"/>
  <c r="S83" i="2" s="1"/>
  <c r="P83" i="2"/>
  <c r="F54" i="2" l="1"/>
  <c r="D54" i="2" s="1"/>
  <c r="H54" i="2" s="1"/>
  <c r="R84" i="2"/>
  <c r="P84" i="2"/>
  <c r="J85" i="2"/>
  <c r="Q85" i="2"/>
  <c r="S84" i="2"/>
  <c r="Q86" i="2" l="1"/>
  <c r="J86" i="2"/>
  <c r="R85" i="2"/>
  <c r="S85" i="2" s="1"/>
  <c r="P85" i="2"/>
  <c r="I54" i="2"/>
  <c r="F55" i="2" l="1"/>
  <c r="D55" i="2" s="1"/>
  <c r="H55" i="2" s="1"/>
  <c r="I55" i="2"/>
  <c r="P86" i="2"/>
  <c r="R86" i="2"/>
  <c r="J87" i="2"/>
  <c r="Q87" i="2"/>
  <c r="S86" i="2"/>
  <c r="Q88" i="2" l="1"/>
  <c r="J88" i="2"/>
  <c r="P87" i="2"/>
  <c r="R87" i="2"/>
  <c r="S87" i="2" s="1"/>
  <c r="F56" i="2"/>
  <c r="D56" i="2" s="1"/>
  <c r="H56" i="2" s="1"/>
  <c r="I56" i="2" l="1"/>
  <c r="R88" i="2"/>
  <c r="P88" i="2"/>
  <c r="J89" i="2"/>
  <c r="Q89" i="2"/>
  <c r="S88" i="2"/>
  <c r="Q90" i="2" l="1"/>
  <c r="J90" i="2"/>
  <c r="P89" i="2"/>
  <c r="R89" i="2"/>
  <c r="S89" i="2" s="1"/>
  <c r="F57" i="2"/>
  <c r="D57" i="2" s="1"/>
  <c r="H57" i="2" s="1"/>
  <c r="I57" i="2"/>
  <c r="F58" i="2" l="1"/>
  <c r="D58" i="2" s="1"/>
  <c r="H58" i="2" s="1"/>
  <c r="R90" i="2"/>
  <c r="P90" i="2"/>
  <c r="J91" i="2"/>
  <c r="S90" i="2"/>
  <c r="Q91" i="2"/>
  <c r="Q92" i="2" l="1"/>
  <c r="J92" i="2"/>
  <c r="P91" i="2"/>
  <c r="R91" i="2"/>
  <c r="S91" i="2" s="1"/>
  <c r="I58" i="2"/>
  <c r="F59" i="2" l="1"/>
  <c r="D59" i="2" s="1"/>
  <c r="H59" i="2" s="1"/>
  <c r="R92" i="2"/>
  <c r="P92" i="2"/>
  <c r="J93" i="2"/>
  <c r="Q93" i="2"/>
  <c r="S92" i="2"/>
  <c r="Q94" i="2" l="1"/>
  <c r="J94" i="2"/>
  <c r="R93" i="2"/>
  <c r="S93" i="2" s="1"/>
  <c r="P93" i="2"/>
  <c r="I59" i="2"/>
  <c r="F60" i="2" l="1"/>
  <c r="D60" i="2" s="1"/>
  <c r="H60" i="2" s="1"/>
  <c r="P94" i="2"/>
  <c r="R94" i="2"/>
  <c r="J95" i="2"/>
  <c r="S94" i="2"/>
  <c r="Q95" i="2"/>
  <c r="Q96" i="2" l="1"/>
  <c r="J96" i="2"/>
  <c r="R95" i="2"/>
  <c r="S95" i="2" s="1"/>
  <c r="P95" i="2"/>
  <c r="I60" i="2"/>
  <c r="F61" i="2" l="1"/>
  <c r="D61" i="2" s="1"/>
  <c r="H61" i="2" s="1"/>
  <c r="R96" i="2"/>
  <c r="P96" i="2"/>
  <c r="J97" i="2"/>
  <c r="S96" i="2"/>
  <c r="Q97" i="2"/>
  <c r="J98" i="2" l="1"/>
  <c r="Q98" i="2"/>
  <c r="R97" i="2"/>
  <c r="S97" i="2" s="1"/>
  <c r="P97" i="2"/>
  <c r="I61" i="2"/>
  <c r="F62" i="2" l="1"/>
  <c r="D62" i="2" s="1"/>
  <c r="H62" i="2" s="1"/>
  <c r="I62" i="2"/>
  <c r="Q99" i="2"/>
  <c r="R98" i="2"/>
  <c r="S98" i="2" s="1"/>
  <c r="P98" i="2"/>
  <c r="J99" i="2"/>
  <c r="J100" i="2" l="1"/>
  <c r="R99" i="2"/>
  <c r="P99" i="2"/>
  <c r="Q100" i="2"/>
  <c r="S99" i="2"/>
  <c r="F63" i="2"/>
  <c r="D63" i="2" s="1"/>
  <c r="H63" i="2" s="1"/>
  <c r="I63" i="2" l="1"/>
  <c r="Q101" i="2"/>
  <c r="P100" i="2"/>
  <c r="R100" i="2"/>
  <c r="S100" i="2" s="1"/>
  <c r="J101" i="2"/>
  <c r="J102" i="2" l="1"/>
  <c r="R101" i="2"/>
  <c r="P101" i="2"/>
  <c r="Q102" i="2"/>
  <c r="S101" i="2"/>
  <c r="F64" i="2"/>
  <c r="D64" i="2" s="1"/>
  <c r="H64" i="2" s="1"/>
  <c r="I64" i="2" l="1"/>
  <c r="Q103" i="2"/>
  <c r="P102" i="2"/>
  <c r="R102" i="2"/>
  <c r="S102" i="2" s="1"/>
  <c r="J103" i="2"/>
  <c r="J104" i="2" l="1"/>
  <c r="R103" i="2"/>
  <c r="P103" i="2"/>
  <c r="S103" i="2"/>
  <c r="Q104" i="2"/>
  <c r="F65" i="2"/>
  <c r="D65" i="2" s="1"/>
  <c r="H65" i="2" s="1"/>
  <c r="R104" i="2" l="1"/>
  <c r="P104" i="2"/>
  <c r="I65" i="2"/>
  <c r="Q105" i="2"/>
  <c r="S104" i="2"/>
  <c r="J105" i="2"/>
  <c r="J106" i="2" l="1"/>
  <c r="Q106" i="2"/>
  <c r="F66" i="2"/>
  <c r="D66" i="2" s="1"/>
  <c r="H66" i="2" s="1"/>
  <c r="P105" i="2"/>
  <c r="R105" i="2"/>
  <c r="S105" i="2" s="1"/>
  <c r="R106" i="2" l="1"/>
  <c r="P106" i="2"/>
  <c r="I66" i="2"/>
  <c r="S106" i="2"/>
  <c r="Q107" i="2"/>
  <c r="J107" i="2"/>
  <c r="J108" i="2" l="1"/>
  <c r="Q108" i="2"/>
  <c r="F67" i="2"/>
  <c r="D67" i="2" s="1"/>
  <c r="H67" i="2" s="1"/>
  <c r="R107" i="2"/>
  <c r="S107" i="2" s="1"/>
  <c r="P107" i="2"/>
  <c r="R108" i="2" l="1"/>
  <c r="P108" i="2"/>
  <c r="I67" i="2"/>
  <c r="Q109" i="2"/>
  <c r="S108" i="2"/>
  <c r="J109" i="2"/>
  <c r="J110" i="2" l="1"/>
  <c r="Q110" i="2"/>
  <c r="F68" i="2"/>
  <c r="D68" i="2" s="1"/>
  <c r="H68" i="2" s="1"/>
  <c r="R109" i="2"/>
  <c r="S109" i="2" s="1"/>
  <c r="P109" i="2"/>
  <c r="R110" i="2" l="1"/>
  <c r="P110" i="2"/>
  <c r="I68" i="2"/>
  <c r="S110" i="2"/>
  <c r="Q111" i="2"/>
  <c r="J111" i="2"/>
  <c r="J112" i="2" l="1"/>
  <c r="Q112" i="2"/>
  <c r="F69" i="2"/>
  <c r="D69" i="2" s="1"/>
  <c r="H69" i="2" s="1"/>
  <c r="I69" i="2"/>
  <c r="P111" i="2"/>
  <c r="R111" i="2"/>
  <c r="S111" i="2" s="1"/>
  <c r="R112" i="2" l="1"/>
  <c r="P112" i="2"/>
  <c r="F70" i="2"/>
  <c r="D70" i="2" s="1"/>
  <c r="H70" i="2" s="1"/>
  <c r="S112" i="2"/>
  <c r="Q113" i="2"/>
  <c r="J113" i="2"/>
  <c r="J114" i="2" l="1"/>
  <c r="Q114" i="2"/>
  <c r="I70" i="2"/>
  <c r="P113" i="2"/>
  <c r="R113" i="2"/>
  <c r="S113" i="2" s="1"/>
  <c r="R114" i="2" l="1"/>
  <c r="P114" i="2"/>
  <c r="F71" i="2"/>
  <c r="D71" i="2" s="1"/>
  <c r="H71" i="2" s="1"/>
  <c r="Q115" i="2"/>
  <c r="S114" i="2"/>
  <c r="J115" i="2"/>
  <c r="J116" i="2" l="1"/>
  <c r="Q116" i="2"/>
  <c r="I71" i="2"/>
  <c r="R115" i="2"/>
  <c r="S115" i="2" s="1"/>
  <c r="P115" i="2"/>
  <c r="F72" i="2" l="1"/>
  <c r="D72" i="2" s="1"/>
  <c r="H72" i="2" s="1"/>
  <c r="I72" i="2"/>
  <c r="R116" i="2"/>
  <c r="P116" i="2"/>
  <c r="Q117" i="2"/>
  <c r="S116" i="2"/>
  <c r="J117" i="2"/>
  <c r="Q118" i="2" l="1"/>
  <c r="J118" i="2"/>
  <c r="R117" i="2"/>
  <c r="S117" i="2" s="1"/>
  <c r="P117" i="2"/>
  <c r="F73" i="2"/>
  <c r="D73" i="2" s="1"/>
  <c r="H73" i="2" s="1"/>
  <c r="I73" i="2" l="1"/>
  <c r="P118" i="2"/>
  <c r="R118" i="2"/>
  <c r="J119" i="2"/>
  <c r="Q119" i="2"/>
  <c r="S118" i="2"/>
  <c r="Q120" i="2" l="1"/>
  <c r="J120" i="2"/>
  <c r="R119" i="2"/>
  <c r="S119" i="2" s="1"/>
  <c r="P119" i="2"/>
  <c r="F74" i="2"/>
  <c r="D74" i="2" s="1"/>
  <c r="H74" i="2" s="1"/>
  <c r="I74" i="2" l="1"/>
  <c r="R120" i="2"/>
  <c r="P120" i="2"/>
  <c r="J121" i="2"/>
  <c r="Q121" i="2"/>
  <c r="S120" i="2"/>
  <c r="Q122" i="2" l="1"/>
  <c r="J122" i="2"/>
  <c r="P121" i="2"/>
  <c r="R121" i="2"/>
  <c r="S121" i="2" s="1"/>
  <c r="F75" i="2"/>
  <c r="D75" i="2" s="1"/>
  <c r="H75" i="2" s="1"/>
  <c r="I75" i="2"/>
  <c r="F76" i="2" l="1"/>
  <c r="D76" i="2" s="1"/>
  <c r="H76" i="2" s="1"/>
  <c r="R122" i="2"/>
  <c r="P122" i="2"/>
  <c r="J123" i="2"/>
  <c r="S122" i="2"/>
  <c r="Q123" i="2"/>
  <c r="Q124" i="2" l="1"/>
  <c r="J124" i="2"/>
  <c r="R123" i="2"/>
  <c r="S123" i="2" s="1"/>
  <c r="P123" i="2"/>
  <c r="I76" i="2"/>
  <c r="F77" i="2" l="1"/>
  <c r="D77" i="2" s="1"/>
  <c r="H77" i="2" s="1"/>
  <c r="R124" i="2"/>
  <c r="P124" i="2"/>
  <c r="J125" i="2"/>
  <c r="Q125" i="2"/>
  <c r="S124" i="2"/>
  <c r="Q126" i="2" l="1"/>
  <c r="J126" i="2"/>
  <c r="R125" i="2"/>
  <c r="S125" i="2" s="1"/>
  <c r="P125" i="2"/>
  <c r="I77" i="2"/>
  <c r="F78" i="2" l="1"/>
  <c r="D78" i="2" s="1"/>
  <c r="H78" i="2" s="1"/>
  <c r="R126" i="2"/>
  <c r="P126" i="2"/>
  <c r="J127" i="2"/>
  <c r="S126" i="2"/>
  <c r="Q127" i="2"/>
  <c r="Q128" i="2" l="1"/>
  <c r="J128" i="2"/>
  <c r="R127" i="2"/>
  <c r="S127" i="2" s="1"/>
  <c r="P127" i="2"/>
  <c r="I78" i="2"/>
  <c r="F79" i="2" l="1"/>
  <c r="D79" i="2" s="1"/>
  <c r="H79" i="2" s="1"/>
  <c r="R128" i="2"/>
  <c r="P128" i="2"/>
  <c r="J129" i="2"/>
  <c r="S128" i="2"/>
  <c r="Q129" i="2"/>
  <c r="Q130" i="2" l="1"/>
  <c r="J130" i="2"/>
  <c r="R129" i="2"/>
  <c r="S129" i="2" s="1"/>
  <c r="P129" i="2"/>
  <c r="I79" i="2"/>
  <c r="R130" i="2" l="1"/>
  <c r="P130" i="2"/>
  <c r="F80" i="2"/>
  <c r="D80" i="2" s="1"/>
  <c r="H80" i="2" s="1"/>
  <c r="J131" i="2"/>
  <c r="Q131" i="2"/>
  <c r="S130" i="2"/>
  <c r="R131" i="2" l="1"/>
  <c r="P131" i="2"/>
  <c r="Q132" i="2"/>
  <c r="S131" i="2"/>
  <c r="J132" i="2"/>
  <c r="I80" i="2"/>
  <c r="F81" i="2" l="1"/>
  <c r="D81" i="2" s="1"/>
  <c r="H81" i="2" s="1"/>
  <c r="J133" i="2"/>
  <c r="Q133" i="2"/>
  <c r="R132" i="2"/>
  <c r="S132" i="2" s="1"/>
  <c r="P132" i="2"/>
  <c r="P133" i="2" l="1"/>
  <c r="R133" i="2"/>
  <c r="Q134" i="2"/>
  <c r="S133" i="2"/>
  <c r="J134" i="2"/>
  <c r="I81" i="2"/>
  <c r="F82" i="2" l="1"/>
  <c r="D82" i="2" s="1"/>
  <c r="H82" i="2" s="1"/>
  <c r="J135" i="2"/>
  <c r="Q135" i="2"/>
  <c r="P134" i="2"/>
  <c r="R134" i="2"/>
  <c r="S134" i="2" s="1"/>
  <c r="P135" i="2" l="1"/>
  <c r="R135" i="2"/>
  <c r="Q136" i="2"/>
  <c r="S135" i="2"/>
  <c r="J136" i="2"/>
  <c r="I82" i="2"/>
  <c r="F83" i="2" l="1"/>
  <c r="D83" i="2" s="1"/>
  <c r="H83" i="2" s="1"/>
  <c r="J137" i="2"/>
  <c r="Q137" i="2"/>
  <c r="R136" i="2"/>
  <c r="S136" i="2" s="1"/>
  <c r="P136" i="2"/>
  <c r="R137" i="2" l="1"/>
  <c r="P137" i="2"/>
  <c r="S137" i="2"/>
  <c r="Q138" i="2"/>
  <c r="J138" i="2"/>
  <c r="I83" i="2"/>
  <c r="F84" i="2" l="1"/>
  <c r="D84" i="2" s="1"/>
  <c r="H84" i="2" s="1"/>
  <c r="P138" i="2"/>
  <c r="R138" i="2"/>
  <c r="J139" i="2"/>
  <c r="Q139" i="2"/>
  <c r="S138" i="2"/>
  <c r="Q140" i="2" l="1"/>
  <c r="J140" i="2"/>
  <c r="R139" i="2"/>
  <c r="S139" i="2" s="1"/>
  <c r="P139" i="2"/>
  <c r="I84" i="2"/>
  <c r="F85" i="2" l="1"/>
  <c r="D85" i="2" s="1"/>
  <c r="H85" i="2" s="1"/>
  <c r="I85" i="2"/>
  <c r="R140" i="2"/>
  <c r="P140" i="2"/>
  <c r="J141" i="2"/>
  <c r="S140" i="2"/>
  <c r="Q141" i="2"/>
  <c r="Q142" i="2" l="1"/>
  <c r="J142" i="2"/>
  <c r="P141" i="2"/>
  <c r="R141" i="2"/>
  <c r="S141" i="2" s="1"/>
  <c r="I86" i="2"/>
  <c r="F86" i="2"/>
  <c r="D86" i="2" s="1"/>
  <c r="H86" i="2" s="1"/>
  <c r="F87" i="2" l="1"/>
  <c r="D87" i="2" s="1"/>
  <c r="H87" i="2" s="1"/>
  <c r="R142" i="2"/>
  <c r="P142" i="2"/>
  <c r="J143" i="2"/>
  <c r="S142" i="2"/>
  <c r="Q143" i="2"/>
  <c r="Q144" i="2" l="1"/>
  <c r="J144" i="2"/>
  <c r="R143" i="2"/>
  <c r="S143" i="2" s="1"/>
  <c r="P143" i="2"/>
  <c r="I87" i="2"/>
  <c r="F88" i="2" l="1"/>
  <c r="D88" i="2" s="1"/>
  <c r="H88" i="2" s="1"/>
  <c r="I88" i="2"/>
  <c r="R144" i="2"/>
  <c r="P144" i="2"/>
  <c r="J145" i="2"/>
  <c r="Q145" i="2"/>
  <c r="S144" i="2"/>
  <c r="F89" i="2" l="1"/>
  <c r="D89" i="2" s="1"/>
  <c r="H89" i="2" s="1"/>
  <c r="I89" i="2"/>
  <c r="Q146" i="2"/>
  <c r="J146" i="2"/>
  <c r="R145" i="2"/>
  <c r="S145" i="2" s="1"/>
  <c r="P145" i="2"/>
  <c r="P146" i="2" l="1"/>
  <c r="R146" i="2"/>
  <c r="J147" i="2"/>
  <c r="Q147" i="2"/>
  <c r="S146" i="2"/>
  <c r="F90" i="2"/>
  <c r="D90" i="2" s="1"/>
  <c r="H90" i="2" s="1"/>
  <c r="I90" i="2" l="1"/>
  <c r="Q148" i="2"/>
  <c r="J148" i="2"/>
  <c r="R147" i="2"/>
  <c r="S147" i="2" s="1"/>
  <c r="P147" i="2"/>
  <c r="P148" i="2" l="1"/>
  <c r="R148" i="2"/>
  <c r="Q149" i="2"/>
  <c r="S148" i="2"/>
  <c r="J149" i="2"/>
  <c r="F91" i="2"/>
  <c r="D91" i="2" s="1"/>
  <c r="H91" i="2" s="1"/>
  <c r="I91" i="2"/>
  <c r="F92" i="2" l="1"/>
  <c r="D92" i="2" s="1"/>
  <c r="H92" i="2" s="1"/>
  <c r="I92" i="2"/>
  <c r="J150" i="2"/>
  <c r="Q150" i="2"/>
  <c r="P149" i="2"/>
  <c r="R149" i="2"/>
  <c r="S149" i="2" s="1"/>
  <c r="P150" i="2" l="1"/>
  <c r="R150" i="2"/>
  <c r="Q151" i="2"/>
  <c r="S150" i="2"/>
  <c r="J151" i="2"/>
  <c r="I93" i="2"/>
  <c r="F93" i="2"/>
  <c r="D93" i="2" s="1"/>
  <c r="H93" i="2" s="1"/>
  <c r="F94" i="2" l="1"/>
  <c r="D94" i="2" s="1"/>
  <c r="H94" i="2" s="1"/>
  <c r="J152" i="2"/>
  <c r="Q152" i="2"/>
  <c r="P151" i="2"/>
  <c r="R151" i="2"/>
  <c r="S151" i="2" s="1"/>
  <c r="Q153" i="2" l="1"/>
  <c r="R152" i="2"/>
  <c r="S152" i="2" s="1"/>
  <c r="P152" i="2"/>
  <c r="J153" i="2"/>
  <c r="I94" i="2"/>
  <c r="F95" i="2" l="1"/>
  <c r="D95" i="2" s="1"/>
  <c r="H95" i="2" s="1"/>
  <c r="I95" i="2"/>
  <c r="J154" i="2"/>
  <c r="P153" i="2"/>
  <c r="R153" i="2"/>
  <c r="Q154" i="2"/>
  <c r="S153" i="2"/>
  <c r="Q155" i="2" l="1"/>
  <c r="P154" i="2"/>
  <c r="R154" i="2"/>
  <c r="S154" i="2" s="1"/>
  <c r="J155" i="2"/>
  <c r="F96" i="2"/>
  <c r="D96" i="2" s="1"/>
  <c r="H96" i="2" s="1"/>
  <c r="J156" i="2" l="1"/>
  <c r="I96" i="2"/>
  <c r="R155" i="2"/>
  <c r="P155" i="2"/>
  <c r="S155" i="2"/>
  <c r="Q156" i="2"/>
  <c r="Q157" i="2" l="1"/>
  <c r="R156" i="2"/>
  <c r="S156" i="2" s="1"/>
  <c r="P156" i="2"/>
  <c r="F97" i="2"/>
  <c r="D97" i="2" s="1"/>
  <c r="H97" i="2" s="1"/>
  <c r="I97" i="2"/>
  <c r="J157" i="2"/>
  <c r="F98" i="2" l="1"/>
  <c r="D98" i="2" s="1"/>
  <c r="H98" i="2" s="1"/>
  <c r="J158" i="2"/>
  <c r="P157" i="2"/>
  <c r="R157" i="2"/>
  <c r="Q158" i="2"/>
  <c r="S157" i="2"/>
  <c r="Q159" i="2" l="1"/>
  <c r="R158" i="2"/>
  <c r="S158" i="2" s="1"/>
  <c r="P158" i="2"/>
  <c r="J159" i="2"/>
  <c r="I98" i="2"/>
  <c r="F99" i="2" l="1"/>
  <c r="D99" i="2" s="1"/>
  <c r="H99" i="2" s="1"/>
  <c r="J160" i="2"/>
  <c r="R159" i="2"/>
  <c r="P159" i="2"/>
  <c r="Q160" i="2"/>
  <c r="S159" i="2"/>
  <c r="Q161" i="2" l="1"/>
  <c r="R160" i="2"/>
  <c r="S160" i="2" s="1"/>
  <c r="P160" i="2"/>
  <c r="J161" i="2"/>
  <c r="I99" i="2"/>
  <c r="F100" i="2" l="1"/>
  <c r="D100" i="2" s="1"/>
  <c r="H100" i="2" s="1"/>
  <c r="I100" i="2"/>
  <c r="J162" i="2"/>
  <c r="R161" i="2"/>
  <c r="P161" i="2"/>
  <c r="Q162" i="2"/>
  <c r="S161" i="2"/>
  <c r="R162" i="2" l="1"/>
  <c r="P162" i="2"/>
  <c r="S162" i="2"/>
  <c r="Q163" i="2"/>
  <c r="J163" i="2"/>
  <c r="F101" i="2"/>
  <c r="D101" i="2" s="1"/>
  <c r="H101" i="2" s="1"/>
  <c r="I101" i="2"/>
  <c r="F102" i="2" l="1"/>
  <c r="D102" i="2" s="1"/>
  <c r="H102" i="2" s="1"/>
  <c r="J164" i="2"/>
  <c r="Q164" i="2"/>
  <c r="P163" i="2"/>
  <c r="R163" i="2"/>
  <c r="S163" i="2" s="1"/>
  <c r="P164" i="2" l="1"/>
  <c r="R164" i="2"/>
  <c r="S164" i="2"/>
  <c r="Q165" i="2"/>
  <c r="J165" i="2"/>
  <c r="I102" i="2"/>
  <c r="F103" i="2" l="1"/>
  <c r="D103" i="2" s="1"/>
  <c r="H103" i="2" s="1"/>
  <c r="I103" i="2"/>
  <c r="J166" i="2"/>
  <c r="Q166" i="2"/>
  <c r="P165" i="2"/>
  <c r="R165" i="2"/>
  <c r="S165" i="2" s="1"/>
  <c r="Q167" i="2" l="1"/>
  <c r="R166" i="2"/>
  <c r="S166" i="2" s="1"/>
  <c r="P166" i="2"/>
  <c r="J167" i="2"/>
  <c r="F104" i="2"/>
  <c r="D104" i="2" s="1"/>
  <c r="H104" i="2" s="1"/>
  <c r="I104" i="2"/>
  <c r="F105" i="2" l="1"/>
  <c r="D105" i="2" s="1"/>
  <c r="H105" i="2" s="1"/>
  <c r="J168" i="2"/>
  <c r="P167" i="2"/>
  <c r="R167" i="2"/>
  <c r="S167" i="2" s="1"/>
  <c r="Q168" i="2"/>
  <c r="Q169" i="2" l="1"/>
  <c r="R168" i="2"/>
  <c r="S168" i="2" s="1"/>
  <c r="P168" i="2"/>
  <c r="J169" i="2"/>
  <c r="I105" i="2"/>
  <c r="F106" i="2" l="1"/>
  <c r="D106" i="2" s="1"/>
  <c r="H106" i="2" s="1"/>
  <c r="I106" i="2"/>
  <c r="J170" i="2"/>
  <c r="R169" i="2"/>
  <c r="P169" i="2"/>
  <c r="Q170" i="2"/>
  <c r="S169" i="2"/>
  <c r="Q171" i="2" l="1"/>
  <c r="P170" i="2"/>
  <c r="R170" i="2"/>
  <c r="S170" i="2" s="1"/>
  <c r="J171" i="2"/>
  <c r="F107" i="2"/>
  <c r="D107" i="2" s="1"/>
  <c r="H107" i="2" s="1"/>
  <c r="I107" i="2"/>
  <c r="F108" i="2" l="1"/>
  <c r="D108" i="2" s="1"/>
  <c r="H108" i="2" s="1"/>
  <c r="J172" i="2"/>
  <c r="R171" i="2"/>
  <c r="P171" i="2"/>
  <c r="S171" i="2"/>
  <c r="Q172" i="2"/>
  <c r="Q173" i="2" l="1"/>
  <c r="P172" i="2"/>
  <c r="R172" i="2"/>
  <c r="S172" i="2" s="1"/>
  <c r="J173" i="2"/>
  <c r="I108" i="2"/>
  <c r="F109" i="2" l="1"/>
  <c r="D109" i="2" s="1"/>
  <c r="H109" i="2" s="1"/>
  <c r="J174" i="2"/>
  <c r="R173" i="2"/>
  <c r="P173" i="2"/>
  <c r="Q174" i="2"/>
  <c r="S173" i="2"/>
  <c r="Q175" i="2" l="1"/>
  <c r="J175" i="2"/>
  <c r="R174" i="2"/>
  <c r="S174" i="2" s="1"/>
  <c r="P174" i="2"/>
  <c r="I109" i="2"/>
  <c r="R175" i="2" l="1"/>
  <c r="P175" i="2"/>
  <c r="F110" i="2"/>
  <c r="D110" i="2" s="1"/>
  <c r="H110" i="2" s="1"/>
  <c r="J176" i="2"/>
  <c r="Q176" i="2"/>
  <c r="S175" i="2"/>
  <c r="Q177" i="2" l="1"/>
  <c r="J177" i="2"/>
  <c r="I110" i="2"/>
  <c r="R176" i="2"/>
  <c r="S176" i="2" s="1"/>
  <c r="P176" i="2"/>
  <c r="R177" i="2" l="1"/>
  <c r="P177" i="2"/>
  <c r="I111" i="2"/>
  <c r="F111" i="2"/>
  <c r="D111" i="2" s="1"/>
  <c r="H111" i="2" s="1"/>
  <c r="J178" i="2"/>
  <c r="Q178" i="2"/>
  <c r="S177" i="2"/>
  <c r="Q179" i="2" l="1"/>
  <c r="F112" i="2"/>
  <c r="D112" i="2" s="1"/>
  <c r="H112" i="2" s="1"/>
  <c r="J179" i="2"/>
  <c r="R178" i="2"/>
  <c r="S178" i="2" s="1"/>
  <c r="P178" i="2"/>
  <c r="P179" i="2" l="1"/>
  <c r="R179" i="2"/>
  <c r="J180" i="2"/>
  <c r="I112" i="2"/>
  <c r="Q180" i="2"/>
  <c r="S179" i="2"/>
  <c r="Q181" i="2" l="1"/>
  <c r="F113" i="2"/>
  <c r="D113" i="2" s="1"/>
  <c r="H113" i="2" s="1"/>
  <c r="J181" i="2"/>
  <c r="P180" i="2"/>
  <c r="R180" i="2"/>
  <c r="S180" i="2" s="1"/>
  <c r="P181" i="2" l="1"/>
  <c r="R181" i="2"/>
  <c r="J182" i="2"/>
  <c r="I113" i="2"/>
  <c r="S181" i="2"/>
  <c r="Q182" i="2"/>
  <c r="Q183" i="2" l="1"/>
  <c r="F114" i="2"/>
  <c r="D114" i="2" s="1"/>
  <c r="H114" i="2" s="1"/>
  <c r="J183" i="2"/>
  <c r="R182" i="2"/>
  <c r="S182" i="2" s="1"/>
  <c r="P182" i="2"/>
  <c r="P183" i="2" l="1"/>
  <c r="R183" i="2"/>
  <c r="J184" i="2"/>
  <c r="I114" i="2"/>
  <c r="S183" i="2"/>
  <c r="Q184" i="2"/>
  <c r="Q185" i="2" l="1"/>
  <c r="F115" i="2"/>
  <c r="D115" i="2" s="1"/>
  <c r="H115" i="2" s="1"/>
  <c r="J185" i="2"/>
  <c r="R184" i="2"/>
  <c r="S184" i="2" s="1"/>
  <c r="P184" i="2"/>
  <c r="R185" i="2" l="1"/>
  <c r="P185" i="2"/>
  <c r="J186" i="2"/>
  <c r="I115" i="2"/>
  <c r="S185" i="2"/>
  <c r="Q186" i="2"/>
  <c r="Q187" i="2" l="1"/>
  <c r="F116" i="2"/>
  <c r="D116" i="2" s="1"/>
  <c r="H116" i="2" s="1"/>
  <c r="J187" i="2"/>
  <c r="P186" i="2"/>
  <c r="R186" i="2"/>
  <c r="S186" i="2" s="1"/>
  <c r="R187" i="2" l="1"/>
  <c r="P187" i="2"/>
  <c r="J188" i="2"/>
  <c r="I116" i="2"/>
  <c r="S187" i="2"/>
  <c r="Q188" i="2"/>
  <c r="Q189" i="2" l="1"/>
  <c r="F117" i="2"/>
  <c r="D117" i="2" s="1"/>
  <c r="H117" i="2" s="1"/>
  <c r="I117" i="2"/>
  <c r="J189" i="2"/>
  <c r="R188" i="2"/>
  <c r="S188" i="2" s="1"/>
  <c r="P188" i="2"/>
  <c r="J190" i="2" l="1"/>
  <c r="F118" i="2"/>
  <c r="D118" i="2" s="1"/>
  <c r="H118" i="2" s="1"/>
  <c r="I118" i="2"/>
  <c r="Q190" i="2"/>
  <c r="P189" i="2"/>
  <c r="R189" i="2"/>
  <c r="S189" i="2" s="1"/>
  <c r="R190" i="2" l="1"/>
  <c r="P190" i="2"/>
  <c r="S190" i="2"/>
  <c r="Q191" i="2"/>
  <c r="F119" i="2"/>
  <c r="D119" i="2" s="1"/>
  <c r="H119" i="2" s="1"/>
  <c r="J191" i="2"/>
  <c r="J192" i="2" l="1"/>
  <c r="I119" i="2"/>
  <c r="Q192" i="2"/>
  <c r="S191" i="2"/>
  <c r="R191" i="2"/>
  <c r="P191" i="2"/>
  <c r="P192" i="2" l="1"/>
  <c r="R192" i="2"/>
  <c r="Q193" i="2"/>
  <c r="S192" i="2"/>
  <c r="F120" i="2"/>
  <c r="D120" i="2" s="1"/>
  <c r="H120" i="2" s="1"/>
  <c r="I120" i="2"/>
  <c r="J193" i="2"/>
  <c r="F121" i="2" l="1"/>
  <c r="D121" i="2" s="1"/>
  <c r="H121" i="2" s="1"/>
  <c r="J194" i="2"/>
  <c r="Q194" i="2"/>
  <c r="R193" i="2"/>
  <c r="S193" i="2" s="1"/>
  <c r="P193" i="2"/>
  <c r="P194" i="2" l="1"/>
  <c r="R194" i="2"/>
  <c r="S194" i="2"/>
  <c r="Q195" i="2"/>
  <c r="J195" i="2"/>
  <c r="I121" i="2"/>
  <c r="F122" i="2" l="1"/>
  <c r="D122" i="2" s="1"/>
  <c r="H122" i="2" s="1"/>
  <c r="I122" i="2"/>
  <c r="J196" i="2"/>
  <c r="Q196" i="2"/>
  <c r="R195" i="2"/>
  <c r="S195" i="2" s="1"/>
  <c r="P195" i="2"/>
  <c r="Q197" i="2" l="1"/>
  <c r="R196" i="2"/>
  <c r="S196" i="2" s="1"/>
  <c r="P196" i="2"/>
  <c r="J197" i="2"/>
  <c r="F123" i="2"/>
  <c r="D123" i="2" s="1"/>
  <c r="H123" i="2" s="1"/>
  <c r="R197" i="2" l="1"/>
  <c r="P197" i="2"/>
  <c r="I123" i="2"/>
  <c r="J198" i="2"/>
  <c r="S197" i="2"/>
  <c r="Q198" i="2"/>
  <c r="J199" i="2" l="1"/>
  <c r="Q199" i="2"/>
  <c r="F124" i="2"/>
  <c r="D124" i="2" s="1"/>
  <c r="H124" i="2" s="1"/>
  <c r="R198" i="2"/>
  <c r="S198" i="2" s="1"/>
  <c r="P198" i="2"/>
  <c r="P199" i="2" l="1"/>
  <c r="R199" i="2"/>
  <c r="I124" i="2"/>
  <c r="Q200" i="2"/>
  <c r="S199" i="2"/>
  <c r="J200" i="2"/>
  <c r="J201" i="2" l="1"/>
  <c r="Q201" i="2"/>
  <c r="F125" i="2"/>
  <c r="D125" i="2" s="1"/>
  <c r="H125" i="2" s="1"/>
  <c r="I125" i="2"/>
  <c r="R200" i="2"/>
  <c r="S200" i="2" s="1"/>
  <c r="P200" i="2"/>
  <c r="R201" i="2" l="1"/>
  <c r="P201" i="2"/>
  <c r="F126" i="2"/>
  <c r="D126" i="2" s="1"/>
  <c r="H126" i="2" s="1"/>
  <c r="S201" i="2"/>
  <c r="Q202" i="2"/>
  <c r="J202" i="2"/>
  <c r="J203" i="2" l="1"/>
  <c r="Q203" i="2"/>
  <c r="I126" i="2"/>
  <c r="P202" i="2"/>
  <c r="R202" i="2"/>
  <c r="S202" i="2" s="1"/>
  <c r="P203" i="2" l="1"/>
  <c r="R203" i="2"/>
  <c r="F127" i="2"/>
  <c r="D127" i="2" s="1"/>
  <c r="H127" i="2" s="1"/>
  <c r="S203" i="2"/>
  <c r="Q204" i="2"/>
  <c r="J204" i="2"/>
  <c r="I127" i="2" l="1"/>
  <c r="J205" i="2"/>
  <c r="Q205" i="2"/>
  <c r="R204" i="2"/>
  <c r="S204" i="2" s="1"/>
  <c r="P204" i="2"/>
  <c r="R205" i="2" l="1"/>
  <c r="P205" i="2"/>
  <c r="S205" i="2"/>
  <c r="Q206" i="2"/>
  <c r="J206" i="2"/>
  <c r="F128" i="2"/>
  <c r="D128" i="2" s="1"/>
  <c r="H128" i="2" s="1"/>
  <c r="I128" i="2" l="1"/>
  <c r="R206" i="2"/>
  <c r="P206" i="2"/>
  <c r="J207" i="2"/>
  <c r="S206" i="2"/>
  <c r="Q207" i="2"/>
  <c r="Q208" i="2" l="1"/>
  <c r="J208" i="2"/>
  <c r="R207" i="2"/>
  <c r="S207" i="2" s="1"/>
  <c r="P207" i="2"/>
  <c r="F129" i="2"/>
  <c r="D129" i="2" s="1"/>
  <c r="H129" i="2" s="1"/>
  <c r="I129" i="2"/>
  <c r="F130" i="2" l="1"/>
  <c r="D130" i="2" s="1"/>
  <c r="H130" i="2" s="1"/>
  <c r="R208" i="2"/>
  <c r="P208" i="2"/>
  <c r="J209" i="2"/>
  <c r="S208" i="2"/>
  <c r="Q209" i="2"/>
  <c r="Q210" i="2" l="1"/>
  <c r="J210" i="2"/>
  <c r="R209" i="2"/>
  <c r="S209" i="2" s="1"/>
  <c r="P209" i="2"/>
  <c r="I130" i="2"/>
  <c r="P210" i="2" l="1"/>
  <c r="R210" i="2"/>
  <c r="F131" i="2"/>
  <c r="D131" i="2" s="1"/>
  <c r="H131" i="2" s="1"/>
  <c r="J211" i="2"/>
  <c r="S210" i="2"/>
  <c r="Q211" i="2"/>
  <c r="Q212" i="2" l="1"/>
  <c r="J212" i="2"/>
  <c r="I131" i="2"/>
  <c r="R211" i="2"/>
  <c r="S211" i="2" s="1"/>
  <c r="P211" i="2"/>
  <c r="R212" i="2" l="1"/>
  <c r="P212" i="2"/>
  <c r="F132" i="2"/>
  <c r="D132" i="2" s="1"/>
  <c r="H132" i="2" s="1"/>
  <c r="J213" i="2"/>
  <c r="Q213" i="2"/>
  <c r="S212" i="2"/>
  <c r="Q214" i="2" l="1"/>
  <c r="J214" i="2"/>
  <c r="R213" i="2"/>
  <c r="S213" i="2" s="1"/>
  <c r="P213" i="2"/>
  <c r="I132" i="2"/>
  <c r="P214" i="2" l="1"/>
  <c r="R214" i="2"/>
  <c r="F133" i="2"/>
  <c r="D133" i="2" s="1"/>
  <c r="H133" i="2" s="1"/>
  <c r="I133" i="2"/>
  <c r="J215" i="2"/>
  <c r="Q215" i="2"/>
  <c r="S214" i="2"/>
  <c r="F134" i="2" l="1"/>
  <c r="D134" i="2" s="1"/>
  <c r="H134" i="2" s="1"/>
  <c r="I134" i="2"/>
  <c r="Q216" i="2"/>
  <c r="J216" i="2"/>
  <c r="P215" i="2"/>
  <c r="R215" i="2"/>
  <c r="S215" i="2" s="1"/>
  <c r="P216" i="2" l="1"/>
  <c r="R216" i="2"/>
  <c r="J217" i="2"/>
  <c r="S216" i="2"/>
  <c r="Q217" i="2"/>
  <c r="F135" i="2"/>
  <c r="D135" i="2" s="1"/>
  <c r="H135" i="2" s="1"/>
  <c r="I135" i="2"/>
  <c r="F136" i="2" l="1"/>
  <c r="D136" i="2" s="1"/>
  <c r="H136" i="2" s="1"/>
  <c r="I136" i="2"/>
  <c r="Q218" i="2"/>
  <c r="J218" i="2"/>
  <c r="R217" i="2"/>
  <c r="S217" i="2" s="1"/>
  <c r="P217" i="2"/>
  <c r="P218" i="2" l="1"/>
  <c r="R218" i="2"/>
  <c r="J219" i="2"/>
  <c r="Q219" i="2"/>
  <c r="S218" i="2"/>
  <c r="F137" i="2"/>
  <c r="D137" i="2" s="1"/>
  <c r="H137" i="2" s="1"/>
  <c r="Q220" i="2" l="1"/>
  <c r="I137" i="2"/>
  <c r="J220" i="2"/>
  <c r="P219" i="2"/>
  <c r="R219" i="2"/>
  <c r="S219" i="2" s="1"/>
  <c r="R220" i="2" l="1"/>
  <c r="P220" i="2"/>
  <c r="J221" i="2"/>
  <c r="F138" i="2"/>
  <c r="D138" i="2" s="1"/>
  <c r="H138" i="2" s="1"/>
  <c r="S220" i="2"/>
  <c r="Q221" i="2"/>
  <c r="Q222" i="2" l="1"/>
  <c r="I138" i="2"/>
  <c r="J222" i="2"/>
  <c r="R221" i="2"/>
  <c r="S221" i="2" s="1"/>
  <c r="P221" i="2"/>
  <c r="R222" i="2" l="1"/>
  <c r="P222" i="2"/>
  <c r="J223" i="2"/>
  <c r="F139" i="2"/>
  <c r="D139" i="2" s="1"/>
  <c r="H139" i="2" s="1"/>
  <c r="S222" i="2"/>
  <c r="Q223" i="2"/>
  <c r="Q224" i="2" l="1"/>
  <c r="I139" i="2"/>
  <c r="J224" i="2"/>
  <c r="R223" i="2"/>
  <c r="S223" i="2" s="1"/>
  <c r="P223" i="2"/>
  <c r="R224" i="2" l="1"/>
  <c r="P224" i="2"/>
  <c r="J225" i="2"/>
  <c r="F140" i="2"/>
  <c r="D140" i="2" s="1"/>
  <c r="H140" i="2" s="1"/>
  <c r="Q225" i="2"/>
  <c r="S224" i="2"/>
  <c r="Q226" i="2" l="1"/>
  <c r="I140" i="2"/>
  <c r="J226" i="2"/>
  <c r="R225" i="2"/>
  <c r="S225" i="2" s="1"/>
  <c r="P225" i="2"/>
  <c r="R226" i="2" l="1"/>
  <c r="P226" i="2"/>
  <c r="J227" i="2"/>
  <c r="F141" i="2"/>
  <c r="D141" i="2" s="1"/>
  <c r="H141" i="2" s="1"/>
  <c r="S226" i="2"/>
  <c r="Q227" i="2"/>
  <c r="J228" i="2" l="1"/>
  <c r="Q228" i="2"/>
  <c r="I141" i="2"/>
  <c r="R227" i="2"/>
  <c r="S227" i="2" s="1"/>
  <c r="P227" i="2"/>
  <c r="R228" i="2" l="1"/>
  <c r="P228" i="2"/>
  <c r="I142" i="2"/>
  <c r="F142" i="2"/>
  <c r="D142" i="2" s="1"/>
  <c r="H142" i="2" s="1"/>
  <c r="Q229" i="2"/>
  <c r="S228" i="2"/>
  <c r="J229" i="2"/>
  <c r="J230" i="2" l="1"/>
  <c r="F143" i="2"/>
  <c r="D143" i="2" s="1"/>
  <c r="H143" i="2" s="1"/>
  <c r="Q230" i="2"/>
  <c r="R229" i="2"/>
  <c r="S229" i="2" s="1"/>
  <c r="P229" i="2"/>
  <c r="P230" i="2" l="1"/>
  <c r="R230" i="2"/>
  <c r="Q231" i="2"/>
  <c r="S230" i="2"/>
  <c r="I143" i="2"/>
  <c r="J231" i="2"/>
  <c r="J232" i="2" l="1"/>
  <c r="F144" i="2"/>
  <c r="D144" i="2" s="1"/>
  <c r="H144" i="2" s="1"/>
  <c r="Q232" i="2"/>
  <c r="P231" i="2"/>
  <c r="R231" i="2"/>
  <c r="S231" i="2" s="1"/>
  <c r="P232" i="2" l="1"/>
  <c r="R232" i="2"/>
  <c r="S232" i="2"/>
  <c r="Q233" i="2"/>
  <c r="I144" i="2"/>
  <c r="J233" i="2"/>
  <c r="J234" i="2" l="1"/>
  <c r="F145" i="2"/>
  <c r="D145" i="2" s="1"/>
  <c r="H145" i="2" s="1"/>
  <c r="Q234" i="2"/>
  <c r="P233" i="2"/>
  <c r="R233" i="2"/>
  <c r="S233" i="2" s="1"/>
  <c r="R234" i="2" l="1"/>
  <c r="P234" i="2"/>
  <c r="I145" i="2"/>
  <c r="Q235" i="2"/>
  <c r="S234" i="2"/>
  <c r="J235" i="2"/>
  <c r="Q236" i="2" l="1"/>
  <c r="J236" i="2"/>
  <c r="F146" i="2"/>
  <c r="D146" i="2" s="1"/>
  <c r="H146" i="2" s="1"/>
  <c r="P235" i="2"/>
  <c r="R235" i="2"/>
  <c r="S235" i="2" s="1"/>
  <c r="R236" i="2" l="1"/>
  <c r="P236" i="2"/>
  <c r="I146" i="2"/>
  <c r="J237" i="2"/>
  <c r="S236" i="2"/>
  <c r="Q237" i="2"/>
  <c r="Q238" i="2" l="1"/>
  <c r="J238" i="2"/>
  <c r="F147" i="2"/>
  <c r="D147" i="2" s="1"/>
  <c r="H147" i="2" s="1"/>
  <c r="I147" i="2"/>
  <c r="R237" i="2"/>
  <c r="S237" i="2" s="1"/>
  <c r="P237" i="2"/>
  <c r="F148" i="2" l="1"/>
  <c r="D148" i="2" s="1"/>
  <c r="H148" i="2" s="1"/>
  <c r="I148" i="2"/>
  <c r="R238" i="2"/>
  <c r="P238" i="2"/>
  <c r="J239" i="2"/>
  <c r="S238" i="2"/>
  <c r="Q239" i="2"/>
  <c r="F149" i="2" l="1"/>
  <c r="D149" i="2" s="1"/>
  <c r="H149" i="2" s="1"/>
  <c r="Q240" i="2"/>
  <c r="J240" i="2"/>
  <c r="R239" i="2"/>
  <c r="S239" i="2" s="1"/>
  <c r="P239" i="2"/>
  <c r="R240" i="2" l="1"/>
  <c r="P240" i="2"/>
  <c r="J241" i="2"/>
  <c r="S240" i="2"/>
  <c r="Q241" i="2"/>
  <c r="I149" i="2"/>
  <c r="F150" i="2" l="1"/>
  <c r="D150" i="2" s="1"/>
  <c r="H150" i="2" s="1"/>
  <c r="I150" i="2"/>
  <c r="Q242" i="2"/>
  <c r="J242" i="2"/>
  <c r="R241" i="2"/>
  <c r="S241" i="2" s="1"/>
  <c r="P241" i="2"/>
  <c r="R242" i="2" l="1"/>
  <c r="P242" i="2"/>
  <c r="J243" i="2"/>
  <c r="S242" i="2"/>
  <c r="Q243" i="2"/>
  <c r="F151" i="2"/>
  <c r="D151" i="2" s="1"/>
  <c r="H151" i="2" s="1"/>
  <c r="I151" i="2"/>
  <c r="F152" i="2" l="1"/>
  <c r="D152" i="2" s="1"/>
  <c r="H152" i="2" s="1"/>
  <c r="I152" i="2"/>
  <c r="Q244" i="2"/>
  <c r="J244" i="2"/>
  <c r="R243" i="2"/>
  <c r="S243" i="2" s="1"/>
  <c r="P243" i="2"/>
  <c r="R244" i="2" l="1"/>
  <c r="P244" i="2"/>
  <c r="J245" i="2"/>
  <c r="Q245" i="2"/>
  <c r="S244" i="2"/>
  <c r="F153" i="2"/>
  <c r="D153" i="2" s="1"/>
  <c r="H153" i="2" s="1"/>
  <c r="I153" i="2" l="1"/>
  <c r="Q246" i="2"/>
  <c r="J246" i="2"/>
  <c r="R245" i="2"/>
  <c r="S245" i="2" s="1"/>
  <c r="P245" i="2"/>
  <c r="P246" i="2" l="1"/>
  <c r="R246" i="2"/>
  <c r="J247" i="2"/>
  <c r="Q247" i="2"/>
  <c r="S246" i="2"/>
  <c r="F154" i="2"/>
  <c r="D154" i="2" s="1"/>
  <c r="H154" i="2" s="1"/>
  <c r="I154" i="2" l="1"/>
  <c r="Q248" i="2"/>
  <c r="J248" i="2"/>
  <c r="P247" i="2"/>
  <c r="R247" i="2"/>
  <c r="S247" i="2" s="1"/>
  <c r="P248" i="2" l="1"/>
  <c r="R248" i="2"/>
  <c r="J249" i="2"/>
  <c r="Q249" i="2"/>
  <c r="S248" i="2"/>
  <c r="F155" i="2"/>
  <c r="D155" i="2" s="1"/>
  <c r="H155" i="2" s="1"/>
  <c r="I155" i="2" l="1"/>
  <c r="Q250" i="2"/>
  <c r="J250" i="2"/>
  <c r="P249" i="2"/>
  <c r="R249" i="2"/>
  <c r="S249" i="2" s="1"/>
  <c r="R250" i="2" l="1"/>
  <c r="P250" i="2"/>
  <c r="J251" i="2"/>
  <c r="S250" i="2"/>
  <c r="Q251" i="2"/>
  <c r="F156" i="2"/>
  <c r="D156" i="2" s="1"/>
  <c r="H156" i="2" s="1"/>
  <c r="I156" i="2" l="1"/>
  <c r="P251" i="2"/>
  <c r="R251" i="2"/>
  <c r="Q252" i="2"/>
  <c r="S251" i="2"/>
  <c r="J252" i="2"/>
  <c r="Q253" i="2" l="1"/>
  <c r="J253" i="2"/>
  <c r="R252" i="2"/>
  <c r="S252" i="2" s="1"/>
  <c r="P252" i="2"/>
  <c r="F157" i="2"/>
  <c r="D157" i="2" s="1"/>
  <c r="H157" i="2" s="1"/>
  <c r="I157" i="2" l="1"/>
  <c r="P253" i="2"/>
  <c r="R253" i="2"/>
  <c r="J254" i="2"/>
  <c r="S253" i="2"/>
  <c r="Q254" i="2"/>
  <c r="Q255" i="2" l="1"/>
  <c r="J255" i="2"/>
  <c r="R254" i="2"/>
  <c r="S254" i="2" s="1"/>
  <c r="P254" i="2"/>
  <c r="F158" i="2"/>
  <c r="D158" i="2" s="1"/>
  <c r="H158" i="2" s="1"/>
  <c r="I158" i="2" l="1"/>
  <c r="R255" i="2"/>
  <c r="P255" i="2"/>
  <c r="J256" i="2"/>
  <c r="S255" i="2"/>
  <c r="Q256" i="2"/>
  <c r="Q257" i="2" l="1"/>
  <c r="J257" i="2"/>
  <c r="R256" i="2"/>
  <c r="S256" i="2" s="1"/>
  <c r="P256" i="2"/>
  <c r="F159" i="2"/>
  <c r="D159" i="2" s="1"/>
  <c r="H159" i="2" s="1"/>
  <c r="I159" i="2"/>
  <c r="F160" i="2" l="1"/>
  <c r="D160" i="2" s="1"/>
  <c r="H160" i="2" s="1"/>
  <c r="R257" i="2"/>
  <c r="S257" i="2" s="1"/>
  <c r="P257" i="2"/>
  <c r="J258" i="2"/>
  <c r="Q258" i="2"/>
  <c r="Q259" i="2" l="1"/>
  <c r="J259" i="2"/>
  <c r="R258" i="2"/>
  <c r="S258" i="2" s="1"/>
  <c r="P258" i="2"/>
  <c r="I160" i="2"/>
  <c r="R259" i="2" l="1"/>
  <c r="P259" i="2"/>
  <c r="F161" i="2"/>
  <c r="D161" i="2" s="1"/>
  <c r="H161" i="2" s="1"/>
  <c r="J260" i="2"/>
  <c r="Q260" i="2"/>
  <c r="S259" i="2"/>
  <c r="Q261" i="2" l="1"/>
  <c r="J261" i="2"/>
  <c r="I161" i="2"/>
  <c r="P260" i="2"/>
  <c r="R260" i="2"/>
  <c r="S260" i="2" s="1"/>
  <c r="R261" i="2" l="1"/>
  <c r="P261" i="2"/>
  <c r="F162" i="2"/>
  <c r="D162" i="2" s="1"/>
  <c r="H162" i="2" s="1"/>
  <c r="J262" i="2"/>
  <c r="Q262" i="2"/>
  <c r="S261" i="2"/>
  <c r="Q263" i="2" l="1"/>
  <c r="J263" i="2"/>
  <c r="I162" i="2"/>
  <c r="P262" i="2"/>
  <c r="R262" i="2"/>
  <c r="S262" i="2" s="1"/>
  <c r="P263" i="2" l="1"/>
  <c r="R263" i="2"/>
  <c r="F163" i="2"/>
  <c r="D163" i="2" s="1"/>
  <c r="H163" i="2" s="1"/>
  <c r="I163" i="2"/>
  <c r="J264" i="2"/>
  <c r="Q264" i="2"/>
  <c r="S263" i="2"/>
  <c r="Q265" i="2" l="1"/>
  <c r="J265" i="2"/>
  <c r="F164" i="2"/>
  <c r="D164" i="2" s="1"/>
  <c r="H164" i="2" s="1"/>
  <c r="I164" i="2"/>
  <c r="P264" i="2"/>
  <c r="R264" i="2"/>
  <c r="S264" i="2" s="1"/>
  <c r="F165" i="2" l="1"/>
  <c r="D165" i="2" s="1"/>
  <c r="H165" i="2" s="1"/>
  <c r="P265" i="2"/>
  <c r="R265" i="2"/>
  <c r="J266" i="2"/>
  <c r="S265" i="2"/>
  <c r="Q266" i="2"/>
  <c r="Q267" i="2" l="1"/>
  <c r="P266" i="2"/>
  <c r="R266" i="2"/>
  <c r="S266" i="2" s="1"/>
  <c r="J267" i="2"/>
  <c r="I165" i="2"/>
  <c r="J268" i="2" l="1"/>
  <c r="F166" i="2"/>
  <c r="D166" i="2" s="1"/>
  <c r="H166" i="2" s="1"/>
  <c r="I166" i="2"/>
  <c r="P267" i="2"/>
  <c r="R267" i="2"/>
  <c r="S267" i="2"/>
  <c r="Q268" i="2"/>
  <c r="Q269" i="2" l="1"/>
  <c r="R268" i="2"/>
  <c r="S268" i="2" s="1"/>
  <c r="P268" i="2"/>
  <c r="F167" i="2"/>
  <c r="D167" i="2" s="1"/>
  <c r="H167" i="2" s="1"/>
  <c r="J269" i="2"/>
  <c r="J270" i="2" l="1"/>
  <c r="R269" i="2"/>
  <c r="P269" i="2"/>
  <c r="I167" i="2"/>
  <c r="S269" i="2"/>
  <c r="Q270" i="2"/>
  <c r="Q271" i="2" l="1"/>
  <c r="F168" i="2"/>
  <c r="D168" i="2" s="1"/>
  <c r="H168" i="2" s="1"/>
  <c r="R270" i="2"/>
  <c r="S270" i="2" s="1"/>
  <c r="P270" i="2"/>
  <c r="J271" i="2"/>
  <c r="J272" i="2" l="1"/>
  <c r="R271" i="2"/>
  <c r="P271" i="2"/>
  <c r="I168" i="2"/>
  <c r="S271" i="2"/>
  <c r="Q272" i="2"/>
  <c r="Q273" i="2" l="1"/>
  <c r="F169" i="2"/>
  <c r="D169" i="2" s="1"/>
  <c r="H169" i="2" s="1"/>
  <c r="I169" i="2"/>
  <c r="R272" i="2"/>
  <c r="S272" i="2" s="1"/>
  <c r="P272" i="2"/>
  <c r="J273" i="2"/>
  <c r="J274" i="2" l="1"/>
  <c r="R273" i="2"/>
  <c r="P273" i="2"/>
  <c r="F170" i="2"/>
  <c r="D170" i="2" s="1"/>
  <c r="H170" i="2" s="1"/>
  <c r="Q274" i="2"/>
  <c r="S273" i="2"/>
  <c r="Q275" i="2" l="1"/>
  <c r="I170" i="2"/>
  <c r="R274" i="2"/>
  <c r="S274" i="2" s="1"/>
  <c r="P274" i="2"/>
  <c r="J275" i="2"/>
  <c r="J276" i="2" l="1"/>
  <c r="R275" i="2"/>
  <c r="P275" i="2"/>
  <c r="F171" i="2"/>
  <c r="D171" i="2" s="1"/>
  <c r="H171" i="2" s="1"/>
  <c r="I171" i="2"/>
  <c r="Q276" i="2"/>
  <c r="S275" i="2"/>
  <c r="F172" i="2" l="1"/>
  <c r="D172" i="2" s="1"/>
  <c r="H172" i="2" s="1"/>
  <c r="J277" i="2"/>
  <c r="Q277" i="2"/>
  <c r="P276" i="2"/>
  <c r="R276" i="2"/>
  <c r="S276" i="2" s="1"/>
  <c r="R277" i="2" l="1"/>
  <c r="P277" i="2"/>
  <c r="Q278" i="2"/>
  <c r="S277" i="2"/>
  <c r="J278" i="2"/>
  <c r="I172" i="2"/>
  <c r="F173" i="2" l="1"/>
  <c r="D173" i="2" s="1"/>
  <c r="H173" i="2" s="1"/>
  <c r="J279" i="2"/>
  <c r="P278" i="2"/>
  <c r="R278" i="2"/>
  <c r="S278" i="2"/>
  <c r="Q279" i="2"/>
  <c r="Q280" i="2" l="1"/>
  <c r="P279" i="2"/>
  <c r="R279" i="2"/>
  <c r="S279" i="2" s="1"/>
  <c r="J280" i="2"/>
  <c r="I173" i="2"/>
  <c r="J281" i="2" l="1"/>
  <c r="F174" i="2"/>
  <c r="D174" i="2" s="1"/>
  <c r="H174" i="2" s="1"/>
  <c r="P280" i="2"/>
  <c r="R280" i="2"/>
  <c r="S280" i="2"/>
  <c r="Q281" i="2"/>
  <c r="Q282" i="2" l="1"/>
  <c r="P281" i="2"/>
  <c r="R281" i="2"/>
  <c r="S281" i="2" s="1"/>
  <c r="I174" i="2"/>
  <c r="J282" i="2"/>
  <c r="Q283" i="2" l="1"/>
  <c r="J283" i="2"/>
  <c r="F175" i="2"/>
  <c r="D175" i="2" s="1"/>
  <c r="H175" i="2" s="1"/>
  <c r="P282" i="2"/>
  <c r="R282" i="2"/>
  <c r="S282" i="2" s="1"/>
  <c r="P283" i="2" l="1"/>
  <c r="R283" i="2"/>
  <c r="S283" i="2" s="1"/>
  <c r="Q284" i="2"/>
  <c r="I175" i="2"/>
  <c r="J284" i="2"/>
  <c r="J285" i="2" l="1"/>
  <c r="F176" i="2"/>
  <c r="D176" i="2" s="1"/>
  <c r="H176" i="2" s="1"/>
  <c r="Q285" i="2"/>
  <c r="R284" i="2"/>
  <c r="S284" i="2" s="1"/>
  <c r="P284" i="2"/>
  <c r="R285" i="2" l="1"/>
  <c r="P285" i="2"/>
  <c r="S285" i="2"/>
  <c r="Q286" i="2"/>
  <c r="I176" i="2"/>
  <c r="J286" i="2"/>
  <c r="J287" i="2" l="1"/>
  <c r="F177" i="2"/>
  <c r="D177" i="2" s="1"/>
  <c r="H177" i="2" s="1"/>
  <c r="S286" i="2"/>
  <c r="Q287" i="2"/>
  <c r="R286" i="2"/>
  <c r="P286" i="2"/>
  <c r="J288" i="2" l="1"/>
  <c r="R287" i="2"/>
  <c r="P287" i="2"/>
  <c r="S287" i="2"/>
  <c r="Q288" i="2"/>
  <c r="I177" i="2"/>
  <c r="R288" i="2" l="1"/>
  <c r="P288" i="2"/>
  <c r="F178" i="2"/>
  <c r="D178" i="2" s="1"/>
  <c r="H178" i="2" s="1"/>
  <c r="Q289" i="2"/>
  <c r="S288" i="2"/>
  <c r="J289" i="2"/>
  <c r="J290" i="2" l="1"/>
  <c r="Q290" i="2"/>
  <c r="I178" i="2"/>
  <c r="R289" i="2"/>
  <c r="S289" i="2" s="1"/>
  <c r="P289" i="2"/>
  <c r="R290" i="2" l="1"/>
  <c r="P290" i="2"/>
  <c r="F179" i="2"/>
  <c r="D179" i="2" s="1"/>
  <c r="H179" i="2" s="1"/>
  <c r="I179" i="2"/>
  <c r="S290" i="2"/>
  <c r="Q291" i="2"/>
  <c r="J291" i="2"/>
  <c r="F180" i="2" l="1"/>
  <c r="D180" i="2" s="1"/>
  <c r="H180" i="2" s="1"/>
  <c r="I180" i="2"/>
  <c r="J292" i="2"/>
  <c r="Q292" i="2"/>
  <c r="R291" i="2"/>
  <c r="S291" i="2" s="1"/>
  <c r="P291" i="2"/>
  <c r="J293" i="2" l="1"/>
  <c r="P292" i="2"/>
  <c r="R292" i="2"/>
  <c r="Q293" i="2"/>
  <c r="S292" i="2"/>
  <c r="F181" i="2"/>
  <c r="D181" i="2" s="1"/>
  <c r="H181" i="2" s="1"/>
  <c r="I181" i="2" l="1"/>
  <c r="Q294" i="2"/>
  <c r="R293" i="2"/>
  <c r="S293" i="2" s="1"/>
  <c r="P293" i="2"/>
  <c r="J294" i="2"/>
  <c r="J295" i="2" l="1"/>
  <c r="P294" i="2"/>
  <c r="R294" i="2"/>
  <c r="Q295" i="2"/>
  <c r="S294" i="2"/>
  <c r="F182" i="2"/>
  <c r="D182" i="2" s="1"/>
  <c r="H182" i="2" s="1"/>
  <c r="Q296" i="2" l="1"/>
  <c r="I182" i="2"/>
  <c r="P295" i="2"/>
  <c r="R295" i="2"/>
  <c r="S295" i="2" s="1"/>
  <c r="J296" i="2"/>
  <c r="J297" i="2" l="1"/>
  <c r="P296" i="2"/>
  <c r="R296" i="2"/>
  <c r="F183" i="2"/>
  <c r="D183" i="2" s="1"/>
  <c r="H183" i="2" s="1"/>
  <c r="Q297" i="2"/>
  <c r="S296" i="2"/>
  <c r="J298" i="2" l="1"/>
  <c r="Q298" i="2"/>
  <c r="I183" i="2"/>
  <c r="P297" i="2"/>
  <c r="R297" i="2"/>
  <c r="S297" i="2" s="1"/>
  <c r="R298" i="2" l="1"/>
  <c r="P298" i="2"/>
  <c r="I184" i="2"/>
  <c r="F184" i="2"/>
  <c r="D184" i="2" s="1"/>
  <c r="H184" i="2" s="1"/>
  <c r="S298" i="2"/>
  <c r="Q299" i="2"/>
  <c r="J299" i="2"/>
  <c r="F185" i="2" l="1"/>
  <c r="D185" i="2" s="1"/>
  <c r="H185" i="2" s="1"/>
  <c r="J300" i="2"/>
  <c r="Q300" i="2"/>
  <c r="P299" i="2"/>
  <c r="R299" i="2"/>
  <c r="S299" i="2" s="1"/>
  <c r="R300" i="2" l="1"/>
  <c r="P300" i="2"/>
  <c r="S300" i="2"/>
  <c r="Q301" i="2"/>
  <c r="J301" i="2"/>
  <c r="I185" i="2"/>
  <c r="F186" i="2" l="1"/>
  <c r="D186" i="2" s="1"/>
  <c r="H186" i="2" s="1"/>
  <c r="J302" i="2"/>
  <c r="Q302" i="2"/>
  <c r="R301" i="2"/>
  <c r="S301" i="2" s="1"/>
  <c r="P301" i="2"/>
  <c r="Q303" i="2" l="1"/>
  <c r="R302" i="2"/>
  <c r="S302" i="2" s="1"/>
  <c r="P302" i="2"/>
  <c r="J303" i="2"/>
  <c r="I186" i="2"/>
  <c r="I187" i="2" l="1"/>
  <c r="F187" i="2"/>
  <c r="D187" i="2" s="1"/>
  <c r="H187" i="2" s="1"/>
  <c r="J304" i="2"/>
  <c r="R303" i="2"/>
  <c r="P303" i="2"/>
  <c r="S303" i="2"/>
  <c r="Q304" i="2"/>
  <c r="Q305" i="2" l="1"/>
  <c r="R304" i="2"/>
  <c r="S304" i="2" s="1"/>
  <c r="P304" i="2"/>
  <c r="J305" i="2"/>
  <c r="F188" i="2"/>
  <c r="D188" i="2" s="1"/>
  <c r="H188" i="2" s="1"/>
  <c r="I188" i="2"/>
  <c r="F189" i="2" l="1"/>
  <c r="D189" i="2" s="1"/>
  <c r="H189" i="2" s="1"/>
  <c r="J306" i="2"/>
  <c r="R305" i="2"/>
  <c r="P305" i="2"/>
  <c r="Q306" i="2"/>
  <c r="S305" i="2"/>
  <c r="J307" i="2" l="1"/>
  <c r="Q307" i="2"/>
  <c r="R306" i="2"/>
  <c r="S306" i="2" s="1"/>
  <c r="P306" i="2"/>
  <c r="I189" i="2"/>
  <c r="F190" i="2" l="1"/>
  <c r="D190" i="2" s="1"/>
  <c r="H190" i="2" s="1"/>
  <c r="R307" i="2"/>
  <c r="S307" i="2" s="1"/>
  <c r="P307" i="2"/>
  <c r="Q308" i="2"/>
  <c r="J308" i="2"/>
  <c r="J309" i="2" l="1"/>
  <c r="Q309" i="2"/>
  <c r="P308" i="2"/>
  <c r="R308" i="2"/>
  <c r="S308" i="2" s="1"/>
  <c r="I190" i="2"/>
  <c r="F191" i="2" l="1"/>
  <c r="D191" i="2" s="1"/>
  <c r="H191" i="2" s="1"/>
  <c r="R309" i="2"/>
  <c r="P309" i="2"/>
  <c r="Q310" i="2"/>
  <c r="S309" i="2"/>
  <c r="J310" i="2"/>
  <c r="J311" i="2" l="1"/>
  <c r="Q311" i="2"/>
  <c r="P310" i="2"/>
  <c r="R310" i="2"/>
  <c r="S310" i="2" s="1"/>
  <c r="I191" i="2"/>
  <c r="J312" i="2" l="1"/>
  <c r="F192" i="2"/>
  <c r="D192" i="2" s="1"/>
  <c r="H192" i="2" s="1"/>
  <c r="P311" i="2"/>
  <c r="R311" i="2"/>
  <c r="Q312" i="2"/>
  <c r="S311" i="2"/>
  <c r="Q313" i="2" l="1"/>
  <c r="P312" i="2"/>
  <c r="R312" i="2"/>
  <c r="S312" i="2" s="1"/>
  <c r="I192" i="2"/>
  <c r="J313" i="2"/>
  <c r="F193" i="2" l="1"/>
  <c r="D193" i="2" s="1"/>
  <c r="H193" i="2" s="1"/>
  <c r="I193" i="2"/>
  <c r="R313" i="2"/>
  <c r="P313" i="2"/>
  <c r="S313" i="2"/>
  <c r="F194" i="2" l="1"/>
  <c r="D194" i="2" s="1"/>
  <c r="H194" i="2" s="1"/>
  <c r="I194" i="2"/>
  <c r="F195" i="2" l="1"/>
  <c r="D195" i="2" s="1"/>
  <c r="H195" i="2" s="1"/>
  <c r="I195" i="2" l="1"/>
  <c r="F196" i="2" l="1"/>
  <c r="D196" i="2" s="1"/>
  <c r="H196" i="2" s="1"/>
  <c r="I196" i="2" l="1"/>
  <c r="F197" i="2" l="1"/>
  <c r="D197" i="2" s="1"/>
  <c r="H197" i="2" s="1"/>
  <c r="I197" i="2" l="1"/>
  <c r="F198" i="2" l="1"/>
  <c r="D198" i="2" s="1"/>
  <c r="H198" i="2" s="1"/>
  <c r="I198" i="2"/>
  <c r="F199" i="2" l="1"/>
  <c r="D199" i="2" s="1"/>
  <c r="H199" i="2" s="1"/>
  <c r="I199" i="2"/>
  <c r="F200" i="2" l="1"/>
  <c r="D200" i="2" s="1"/>
  <c r="H200" i="2" s="1"/>
  <c r="I200" i="2"/>
  <c r="F201" i="2" l="1"/>
  <c r="D201" i="2" s="1"/>
  <c r="H201" i="2" s="1"/>
  <c r="I201" i="2" l="1"/>
  <c r="F202" i="2" l="1"/>
  <c r="D202" i="2" s="1"/>
  <c r="H202" i="2" s="1"/>
  <c r="I202" i="2" l="1"/>
  <c r="F203" i="2" l="1"/>
  <c r="D203" i="2" s="1"/>
  <c r="H203" i="2" s="1"/>
  <c r="I203" i="2" l="1"/>
  <c r="F204" i="2" l="1"/>
  <c r="D204" i="2" s="1"/>
  <c r="H204" i="2" s="1"/>
  <c r="I204" i="2" l="1"/>
  <c r="F205" i="2" l="1"/>
  <c r="D205" i="2" s="1"/>
  <c r="H205" i="2" s="1"/>
  <c r="I205" i="2" l="1"/>
  <c r="F206" i="2" l="1"/>
  <c r="D206" i="2" s="1"/>
  <c r="H206" i="2" s="1"/>
  <c r="I206" i="2" l="1"/>
  <c r="F207" i="2" l="1"/>
  <c r="D207" i="2" s="1"/>
  <c r="H207" i="2" s="1"/>
  <c r="I207" i="2" l="1"/>
  <c r="F208" i="2" l="1"/>
  <c r="D208" i="2" s="1"/>
  <c r="H208" i="2" s="1"/>
  <c r="I208" i="2" l="1"/>
  <c r="F209" i="2" l="1"/>
  <c r="D209" i="2" s="1"/>
  <c r="H209" i="2" s="1"/>
  <c r="I209" i="2"/>
  <c r="F210" i="2" l="1"/>
  <c r="D210" i="2" s="1"/>
  <c r="H210" i="2" s="1"/>
  <c r="I210" i="2"/>
  <c r="F211" i="2" l="1"/>
  <c r="D211" i="2" s="1"/>
  <c r="H211" i="2" s="1"/>
  <c r="I211" i="2" l="1"/>
  <c r="F212" i="2" l="1"/>
  <c r="D212" i="2" s="1"/>
  <c r="H212" i="2" s="1"/>
  <c r="I212" i="2" l="1"/>
  <c r="F213" i="2" l="1"/>
  <c r="D213" i="2" s="1"/>
  <c r="H213" i="2" s="1"/>
  <c r="I213" i="2"/>
  <c r="F214" i="2" l="1"/>
  <c r="D214" i="2" s="1"/>
  <c r="H214" i="2" s="1"/>
  <c r="I214" i="2"/>
  <c r="F215" i="2" l="1"/>
  <c r="D215" i="2" s="1"/>
  <c r="H215" i="2" s="1"/>
  <c r="I215" i="2" l="1"/>
  <c r="F216" i="2" l="1"/>
  <c r="D216" i="2" s="1"/>
  <c r="H216" i="2" s="1"/>
  <c r="I216" i="2" l="1"/>
  <c r="F217" i="2" l="1"/>
  <c r="D217" i="2" s="1"/>
  <c r="H217" i="2" s="1"/>
  <c r="I217" i="2"/>
  <c r="F218" i="2" l="1"/>
  <c r="D218" i="2" s="1"/>
  <c r="H218" i="2" s="1"/>
  <c r="I218" i="2"/>
  <c r="F219" i="2" l="1"/>
  <c r="D219" i="2" s="1"/>
  <c r="H219" i="2" s="1"/>
  <c r="I219" i="2" l="1"/>
  <c r="F220" i="2" l="1"/>
  <c r="D220" i="2" s="1"/>
  <c r="H220" i="2" s="1"/>
  <c r="I220" i="2" l="1"/>
  <c r="F221" i="2" l="1"/>
  <c r="D221" i="2" s="1"/>
  <c r="H221" i="2" s="1"/>
  <c r="I221" i="2" l="1"/>
  <c r="F222" i="2" l="1"/>
  <c r="D222" i="2" s="1"/>
  <c r="H222" i="2" s="1"/>
  <c r="I222" i="2" l="1"/>
  <c r="F223" i="2" l="1"/>
  <c r="D223" i="2" s="1"/>
  <c r="H223" i="2" s="1"/>
  <c r="I223" i="2" l="1"/>
  <c r="F224" i="2" l="1"/>
  <c r="D224" i="2" s="1"/>
  <c r="H224" i="2" s="1"/>
  <c r="I224" i="2" l="1"/>
  <c r="F225" i="2" l="1"/>
  <c r="D225" i="2" s="1"/>
  <c r="H225" i="2" s="1"/>
  <c r="I225" i="2" l="1"/>
  <c r="F226" i="2" l="1"/>
  <c r="D226" i="2" s="1"/>
  <c r="H226" i="2" s="1"/>
  <c r="I226" i="2" l="1"/>
  <c r="F227" i="2" l="1"/>
  <c r="D227" i="2" s="1"/>
  <c r="H227" i="2" s="1"/>
  <c r="I227" i="2" l="1"/>
  <c r="F228" i="2" l="1"/>
  <c r="D228" i="2" s="1"/>
  <c r="H228" i="2" s="1"/>
  <c r="I228" i="2" l="1"/>
  <c r="F229" i="2" l="1"/>
  <c r="D229" i="2" s="1"/>
  <c r="H229" i="2" s="1"/>
  <c r="I229" i="2"/>
  <c r="F230" i="2" l="1"/>
  <c r="D230" i="2" s="1"/>
  <c r="H230" i="2" s="1"/>
  <c r="I230" i="2"/>
  <c r="F231" i="2" l="1"/>
  <c r="D231" i="2" s="1"/>
  <c r="H231" i="2" s="1"/>
  <c r="I231" i="2"/>
  <c r="F232" i="2" l="1"/>
  <c r="D232" i="2" s="1"/>
  <c r="H232" i="2" s="1"/>
  <c r="I232" i="2"/>
  <c r="F233" i="2" l="1"/>
  <c r="D233" i="2" s="1"/>
  <c r="H233" i="2" s="1"/>
  <c r="I233" i="2"/>
  <c r="F234" i="2" l="1"/>
  <c r="D234" i="2" s="1"/>
  <c r="H234" i="2" s="1"/>
  <c r="I234" i="2"/>
  <c r="F235" i="2" l="1"/>
  <c r="D235" i="2" s="1"/>
  <c r="H235" i="2" s="1"/>
  <c r="I235" i="2" l="1"/>
  <c r="F236" i="2" l="1"/>
  <c r="D236" i="2" s="1"/>
  <c r="H236" i="2" s="1"/>
  <c r="I236" i="2"/>
  <c r="F237" i="2" l="1"/>
  <c r="D237" i="2" s="1"/>
  <c r="H237" i="2" s="1"/>
  <c r="I237" i="2" l="1"/>
  <c r="F238" i="2" l="1"/>
  <c r="D238" i="2" s="1"/>
  <c r="H238" i="2" s="1"/>
  <c r="I238" i="2" l="1"/>
  <c r="F239" i="2" l="1"/>
  <c r="D239" i="2" s="1"/>
  <c r="H239" i="2" s="1"/>
  <c r="I239" i="2" l="1"/>
  <c r="F240" i="2" l="1"/>
  <c r="D240" i="2" s="1"/>
  <c r="H240" i="2" s="1"/>
  <c r="I240" i="2" l="1"/>
  <c r="F241" i="2" l="1"/>
  <c r="D241" i="2" s="1"/>
  <c r="H241" i="2" s="1"/>
  <c r="I241" i="2" l="1"/>
  <c r="F242" i="2" l="1"/>
  <c r="D242" i="2" s="1"/>
  <c r="H242" i="2" s="1"/>
  <c r="I242" i="2" l="1"/>
  <c r="F243" i="2" l="1"/>
  <c r="D243" i="2" s="1"/>
  <c r="H243" i="2" s="1"/>
  <c r="I243" i="2" l="1"/>
  <c r="F244" i="2" l="1"/>
  <c r="D244" i="2" s="1"/>
  <c r="H244" i="2" s="1"/>
  <c r="I244" i="2" l="1"/>
  <c r="F245" i="2" l="1"/>
  <c r="D245" i="2" s="1"/>
  <c r="H245" i="2" s="1"/>
  <c r="I245" i="2"/>
  <c r="F246" i="2" l="1"/>
  <c r="D246" i="2" s="1"/>
  <c r="H246" i="2" s="1"/>
  <c r="I246" i="2"/>
  <c r="F247" i="2" l="1"/>
  <c r="D247" i="2" s="1"/>
  <c r="H247" i="2" s="1"/>
  <c r="I247" i="2"/>
  <c r="F248" i="2" l="1"/>
  <c r="D248" i="2" s="1"/>
  <c r="H248" i="2" s="1"/>
  <c r="I248" i="2"/>
  <c r="F249" i="2" l="1"/>
  <c r="D249" i="2" s="1"/>
  <c r="H249" i="2" s="1"/>
  <c r="I249" i="2" l="1"/>
  <c r="F250" i="2" l="1"/>
  <c r="D250" i="2" s="1"/>
  <c r="H250" i="2" s="1"/>
  <c r="I250" i="2"/>
  <c r="F251" i="2" l="1"/>
  <c r="D251" i="2" s="1"/>
  <c r="H251" i="2" s="1"/>
  <c r="I251" i="2" l="1"/>
  <c r="F252" i="2" l="1"/>
  <c r="D252" i="2" s="1"/>
  <c r="H252" i="2" s="1"/>
  <c r="I252" i="2" l="1"/>
  <c r="F253" i="2" l="1"/>
  <c r="D253" i="2" s="1"/>
  <c r="H253" i="2" s="1"/>
  <c r="I253" i="2"/>
  <c r="F254" i="2" l="1"/>
  <c r="D254" i="2" s="1"/>
  <c r="H254" i="2" s="1"/>
  <c r="I254" i="2" l="1"/>
  <c r="F255" i="2" l="1"/>
  <c r="D255" i="2" s="1"/>
  <c r="H255" i="2" s="1"/>
  <c r="I255" i="2" l="1"/>
  <c r="F256" i="2" l="1"/>
  <c r="D256" i="2" s="1"/>
  <c r="H256" i="2" s="1"/>
  <c r="I256" i="2" l="1"/>
  <c r="F257" i="2" l="1"/>
  <c r="D257" i="2" s="1"/>
  <c r="H257" i="2" s="1"/>
  <c r="I257" i="2" l="1"/>
  <c r="F258" i="2" l="1"/>
  <c r="D258" i="2" s="1"/>
  <c r="H258" i="2" s="1"/>
  <c r="I258" i="2" l="1"/>
  <c r="F259" i="2" l="1"/>
  <c r="D259" i="2" s="1"/>
  <c r="H259" i="2" s="1"/>
  <c r="I259" i="2" l="1"/>
  <c r="F260" i="2" l="1"/>
  <c r="D260" i="2" s="1"/>
  <c r="H260" i="2" s="1"/>
  <c r="I260" i="2" l="1"/>
  <c r="F261" i="2" l="1"/>
  <c r="D261" i="2" s="1"/>
  <c r="H261" i="2" s="1"/>
  <c r="I261" i="2"/>
  <c r="F262" i="2" l="1"/>
  <c r="D262" i="2" s="1"/>
  <c r="H262" i="2" s="1"/>
  <c r="I262" i="2"/>
  <c r="F263" i="2" l="1"/>
  <c r="D263" i="2" s="1"/>
  <c r="H263" i="2" s="1"/>
  <c r="I263" i="2"/>
  <c r="F264" i="2" l="1"/>
  <c r="D264" i="2" s="1"/>
  <c r="H264" i="2" s="1"/>
  <c r="I264" i="2"/>
  <c r="F265" i="2" l="1"/>
  <c r="D265" i="2" s="1"/>
  <c r="H265" i="2" s="1"/>
  <c r="I265" i="2" l="1"/>
  <c r="F266" i="2" l="1"/>
  <c r="D266" i="2" s="1"/>
  <c r="H266" i="2" s="1"/>
  <c r="I266" i="2"/>
  <c r="F267" i="2" l="1"/>
  <c r="D267" i="2" s="1"/>
  <c r="H267" i="2" s="1"/>
  <c r="I267" i="2" l="1"/>
  <c r="F268" i="2" l="1"/>
  <c r="D268" i="2" s="1"/>
  <c r="H268" i="2" s="1"/>
  <c r="I268" i="2" l="1"/>
  <c r="F269" i="2" l="1"/>
  <c r="D269" i="2" s="1"/>
  <c r="H269" i="2" s="1"/>
  <c r="I269" i="2" l="1"/>
  <c r="F270" i="2" l="1"/>
  <c r="D270" i="2" s="1"/>
  <c r="H270" i="2" s="1"/>
  <c r="I270" i="2" l="1"/>
  <c r="F271" i="2" l="1"/>
  <c r="D271" i="2" s="1"/>
  <c r="H271" i="2" s="1"/>
  <c r="I271" i="2" l="1"/>
  <c r="F272" i="2" l="1"/>
  <c r="D272" i="2" s="1"/>
  <c r="H272" i="2" s="1"/>
  <c r="I272" i="2" l="1"/>
  <c r="F273" i="2" l="1"/>
  <c r="D273" i="2" s="1"/>
  <c r="H273" i="2" s="1"/>
  <c r="I273" i="2" l="1"/>
  <c r="F274" i="2" l="1"/>
  <c r="D274" i="2" s="1"/>
  <c r="H274" i="2" s="1"/>
  <c r="I274" i="2" l="1"/>
  <c r="F275" i="2" l="1"/>
  <c r="D275" i="2" s="1"/>
  <c r="H275" i="2" s="1"/>
  <c r="I275" i="2"/>
  <c r="F276" i="2" l="1"/>
  <c r="D276" i="2" s="1"/>
  <c r="H276" i="2" s="1"/>
  <c r="I276" i="2" l="1"/>
  <c r="F277" i="2" l="1"/>
  <c r="D277" i="2" s="1"/>
  <c r="H277" i="2" s="1"/>
  <c r="I277" i="2"/>
  <c r="F278" i="2" l="1"/>
  <c r="D278" i="2" s="1"/>
  <c r="H278" i="2" s="1"/>
  <c r="I278" i="2"/>
  <c r="F279" i="2" l="1"/>
  <c r="D279" i="2" s="1"/>
  <c r="H279" i="2" s="1"/>
  <c r="I279" i="2"/>
  <c r="F280" i="2" l="1"/>
  <c r="D280" i="2" s="1"/>
  <c r="H280" i="2" s="1"/>
  <c r="I280" i="2"/>
  <c r="F281" i="2" l="1"/>
  <c r="D281" i="2" s="1"/>
  <c r="H281" i="2" s="1"/>
  <c r="I281" i="2" l="1"/>
  <c r="F282" i="2" l="1"/>
  <c r="D282" i="2" s="1"/>
  <c r="H282" i="2" s="1"/>
  <c r="I282" i="2"/>
  <c r="F283" i="2" l="1"/>
  <c r="D283" i="2" s="1"/>
  <c r="H283" i="2" s="1"/>
  <c r="I283" i="2" l="1"/>
  <c r="F284" i="2" l="1"/>
  <c r="D284" i="2" s="1"/>
  <c r="H284" i="2" s="1"/>
  <c r="I284" i="2" l="1"/>
  <c r="F285" i="2" l="1"/>
  <c r="D285" i="2" s="1"/>
  <c r="H285" i="2" s="1"/>
  <c r="I285" i="2" l="1"/>
  <c r="F286" i="2" l="1"/>
  <c r="D286" i="2" s="1"/>
  <c r="H286" i="2" s="1"/>
  <c r="I286" i="2" l="1"/>
  <c r="F287" i="2" l="1"/>
  <c r="D287" i="2" s="1"/>
  <c r="H287" i="2" s="1"/>
  <c r="I287" i="2" l="1"/>
  <c r="F288" i="2" l="1"/>
  <c r="D288" i="2" s="1"/>
  <c r="H288" i="2" s="1"/>
  <c r="I288" i="2" l="1"/>
  <c r="F289" i="2" l="1"/>
  <c r="D289" i="2" s="1"/>
  <c r="H289" i="2" s="1"/>
  <c r="I289" i="2" l="1"/>
  <c r="F290" i="2" l="1"/>
  <c r="D290" i="2" s="1"/>
  <c r="H290" i="2" s="1"/>
  <c r="I290" i="2" l="1"/>
  <c r="F291" i="2" l="1"/>
  <c r="D291" i="2" s="1"/>
  <c r="H291" i="2" s="1"/>
  <c r="I291" i="2"/>
  <c r="F292" i="2" l="1"/>
  <c r="D292" i="2" s="1"/>
  <c r="H292" i="2" s="1"/>
  <c r="I292" i="2" l="1"/>
  <c r="F293" i="2" l="1"/>
  <c r="D293" i="2" s="1"/>
  <c r="H293" i="2" s="1"/>
  <c r="I293" i="2"/>
  <c r="F294" i="2" l="1"/>
  <c r="D294" i="2" s="1"/>
  <c r="H294" i="2" s="1"/>
  <c r="I294" i="2"/>
  <c r="F295" i="2" l="1"/>
  <c r="D295" i="2" s="1"/>
  <c r="H295" i="2" s="1"/>
  <c r="I295" i="2"/>
  <c r="F296" i="2" l="1"/>
  <c r="D296" i="2" s="1"/>
  <c r="H296" i="2" s="1"/>
  <c r="I296" i="2" l="1"/>
  <c r="F297" i="2" l="1"/>
  <c r="D297" i="2" s="1"/>
  <c r="H297" i="2" s="1"/>
  <c r="I297" i="2" l="1"/>
  <c r="F298" i="2" l="1"/>
  <c r="D298" i="2" s="1"/>
  <c r="H298" i="2" s="1"/>
  <c r="I298" i="2"/>
  <c r="F299" i="2" l="1"/>
  <c r="D299" i="2" s="1"/>
  <c r="H299" i="2" s="1"/>
  <c r="I299" i="2" l="1"/>
  <c r="F300" i="2" l="1"/>
  <c r="D300" i="2" s="1"/>
  <c r="H300" i="2" s="1"/>
  <c r="I300" i="2" l="1"/>
  <c r="F301" i="2" l="1"/>
  <c r="D301" i="2" s="1"/>
  <c r="H301" i="2" s="1"/>
  <c r="I301" i="2" l="1"/>
  <c r="F302" i="2" l="1"/>
  <c r="D302" i="2" s="1"/>
  <c r="H302" i="2" s="1"/>
  <c r="I302" i="2" l="1"/>
  <c r="F303" i="2" l="1"/>
  <c r="D303" i="2" s="1"/>
  <c r="H303" i="2" s="1"/>
  <c r="I303" i="2" l="1"/>
  <c r="F304" i="2" l="1"/>
  <c r="D304" i="2" s="1"/>
  <c r="H304" i="2" s="1"/>
  <c r="I304" i="2" l="1"/>
  <c r="F305" i="2" l="1"/>
  <c r="D305" i="2" s="1"/>
  <c r="H305" i="2" s="1"/>
  <c r="I305" i="2" l="1"/>
  <c r="F306" i="2" l="1"/>
  <c r="D306" i="2" s="1"/>
  <c r="H306" i="2" s="1"/>
  <c r="I306" i="2" l="1"/>
  <c r="F307" i="2" l="1"/>
  <c r="D307" i="2" s="1"/>
  <c r="H307" i="2" s="1"/>
  <c r="I307" i="2"/>
  <c r="F308" i="2" l="1"/>
  <c r="D308" i="2" s="1"/>
  <c r="H308" i="2" s="1"/>
  <c r="I308" i="2" l="1"/>
  <c r="F309" i="2" l="1"/>
  <c r="D309" i="2" s="1"/>
  <c r="H309" i="2" s="1"/>
  <c r="I309" i="2"/>
  <c r="F310" i="2" l="1"/>
  <c r="D310" i="2" s="1"/>
  <c r="H310" i="2" s="1"/>
  <c r="I310" i="2"/>
  <c r="F311" i="2" l="1"/>
  <c r="D311" i="2" s="1"/>
  <c r="H311" i="2" s="1"/>
  <c r="I311" i="2"/>
  <c r="F312" i="2" l="1"/>
  <c r="D312" i="2" s="1"/>
  <c r="H312" i="2" s="1"/>
  <c r="I312" i="2"/>
  <c r="F313" i="2" l="1"/>
  <c r="D313" i="2" s="1"/>
  <c r="H313" i="2" s="1"/>
  <c r="I313" i="2" l="1"/>
</calcChain>
</file>

<file path=xl/sharedStrings.xml><?xml version="1.0" encoding="utf-8"?>
<sst xmlns="http://schemas.openxmlformats.org/spreadsheetml/2006/main" count="241" uniqueCount="189">
  <si>
    <t>INFORMACIÓN GENERAL</t>
  </si>
  <si>
    <t>REFERENCIA DEL CREDITO</t>
  </si>
  <si>
    <t>Fecha:</t>
  </si>
  <si>
    <t>NO.</t>
  </si>
  <si>
    <t>REFERENCIA CREDITICIA</t>
  </si>
  <si>
    <t>SALDO ACTUAL</t>
  </si>
  <si>
    <t>CUOTA MENSUAL</t>
  </si>
  <si>
    <t>UNO</t>
  </si>
  <si>
    <t>No. De Agencia</t>
  </si>
  <si>
    <t>FLORIDA</t>
  </si>
  <si>
    <t>Agencia</t>
  </si>
  <si>
    <t>ROOSEVELT</t>
  </si>
  <si>
    <t>Nombre:</t>
  </si>
  <si>
    <t xml:space="preserve">DANNY RONALDO MORALES FLORES </t>
  </si>
  <si>
    <t>PRESIDENTA</t>
  </si>
  <si>
    <r>
      <rPr>
        <b/>
        <sz val="12"/>
        <rFont val="Arial"/>
        <family val="2"/>
        <charset val="1"/>
      </rPr>
      <t xml:space="preserve">Edad </t>
    </r>
    <r>
      <rPr>
        <b/>
        <sz val="10"/>
        <rFont val="Arial"/>
        <family val="2"/>
        <charset val="1"/>
      </rPr>
      <t>(en años)</t>
    </r>
    <r>
      <rPr>
        <b/>
        <sz val="12"/>
        <rFont val="Arial"/>
        <family val="2"/>
        <charset val="1"/>
      </rPr>
      <t>:</t>
    </r>
  </si>
  <si>
    <t xml:space="preserve">52 AÑOS </t>
  </si>
  <si>
    <t>TERMINAL</t>
  </si>
  <si>
    <t>Estado civil:</t>
  </si>
  <si>
    <t xml:space="preserve">CASADO </t>
  </si>
  <si>
    <t>PETEN</t>
  </si>
  <si>
    <t>Dirección:</t>
  </si>
  <si>
    <t xml:space="preserve">19 AVENIDA A 30-57 RESIDENCIALES ALTOS DE FUENTES DEL VALLE ZONA 7 SAN MIGUEL PETAPA </t>
  </si>
  <si>
    <t>MAZATENANGO</t>
  </si>
  <si>
    <t>NIT:</t>
  </si>
  <si>
    <t xml:space="preserve">838158-5 </t>
  </si>
  <si>
    <t>COATEPEQUE</t>
  </si>
  <si>
    <t>DPI:</t>
  </si>
  <si>
    <t>2726-57786-2001</t>
  </si>
  <si>
    <t>SAN MARCOS</t>
  </si>
  <si>
    <t>Extendido en el municipio de:</t>
  </si>
  <si>
    <t xml:space="preserve">PETAPA </t>
  </si>
  <si>
    <t>CHIQUIMULA</t>
  </si>
  <si>
    <t>Departamento:</t>
  </si>
  <si>
    <t>GUATEMALA</t>
  </si>
  <si>
    <t>ZACAPA</t>
  </si>
  <si>
    <t>Profesión:</t>
  </si>
  <si>
    <t xml:space="preserve">BACHILLER EN CIENCIAS Y LETRAS </t>
  </si>
  <si>
    <t>Esta operación (cuota mínima + ints. mensuales)</t>
  </si>
  <si>
    <t>COBAN</t>
  </si>
  <si>
    <t xml:space="preserve">Empresa donde labora:   </t>
  </si>
  <si>
    <t xml:space="preserve">BRIGTH MOBILE GUATEMALA   </t>
  </si>
  <si>
    <t>Monto endeudamiento proyectado</t>
  </si>
  <si>
    <t>QUICHE</t>
  </si>
  <si>
    <t>Cargo que Ocupa:</t>
  </si>
  <si>
    <t xml:space="preserve">GERENTE DE PAIS </t>
  </si>
  <si>
    <t>ESCUINTLA</t>
  </si>
  <si>
    <t xml:space="preserve"> 23 AVENIDA INTERCONEXION NARANJO-MINERVAS 12-91 LOTE 3 BODEG A # 2 Z 4 MIXCO </t>
  </si>
  <si>
    <t>QUETZALTENANGO</t>
  </si>
  <si>
    <t>Fecha de Ingreso:</t>
  </si>
  <si>
    <t>SAN CRISTOBAL</t>
  </si>
  <si>
    <t>Ingresos:</t>
  </si>
  <si>
    <t>Elaborado por:</t>
  </si>
  <si>
    <t>PLAZA SAN RAFAEL</t>
  </si>
  <si>
    <t>SOLICITUD DE CRÉDITO</t>
  </si>
  <si>
    <t>Nombre</t>
  </si>
  <si>
    <t>PETAPA</t>
  </si>
  <si>
    <t>Monto Solicitado:</t>
  </si>
  <si>
    <t>Puesto</t>
  </si>
  <si>
    <t>GALERIAS PRIMMA</t>
  </si>
  <si>
    <t>Plazo Solicitado (en meses):</t>
  </si>
  <si>
    <t>SAN BERNARDINO</t>
  </si>
  <si>
    <t>Tasa de interes anual:</t>
  </si>
  <si>
    <t>PACIFIC VILLA HERMOSA</t>
  </si>
  <si>
    <t>Tipo de amortización:</t>
  </si>
  <si>
    <t>PASEO LAS PALMAS</t>
  </si>
  <si>
    <t>Tasa por mora:</t>
  </si>
  <si>
    <t>POPTUN</t>
  </si>
  <si>
    <t>Tipo de Cuota:</t>
  </si>
  <si>
    <t>CUOTA SOBRESALDOS</t>
  </si>
  <si>
    <t>SAYAXCHE</t>
  </si>
  <si>
    <t>Destino de los fondos:</t>
  </si>
  <si>
    <t xml:space="preserve">COMPRA DE VEHICULO Y REMODELACION DE VIVIENDA </t>
  </si>
  <si>
    <t>GENOVA</t>
  </si>
  <si>
    <t>Fecha de vencimiento:</t>
  </si>
  <si>
    <t>Autorizado por:</t>
  </si>
  <si>
    <t>JALAPA</t>
  </si>
  <si>
    <t>Gastos Administrativos:</t>
  </si>
  <si>
    <t>CHIMALTENANGO</t>
  </si>
  <si>
    <t>Monto a financiar:</t>
  </si>
  <si>
    <t>PUERTO SAN JOSE</t>
  </si>
  <si>
    <t>Máximo a ofrecer (90% con gastos administrativos)</t>
  </si>
  <si>
    <t>ING. LUIS FERNANDO PELÁEZ GUERRA</t>
  </si>
  <si>
    <t>JUTIAPA</t>
  </si>
  <si>
    <t>GARANTÍA</t>
  </si>
  <si>
    <t xml:space="preserve">GERENTE DE BANCA PERSONAS </t>
  </si>
  <si>
    <t>RETALHULEU</t>
  </si>
  <si>
    <t>Tipo de Garantía:</t>
  </si>
  <si>
    <t>CUENTA PLAZO FIJO</t>
  </si>
  <si>
    <t>ANTIGUA</t>
  </si>
  <si>
    <t>Cuenta de Ahorro Visionario:</t>
  </si>
  <si>
    <t>30-062-001510-0</t>
  </si>
  <si>
    <t>EXPRESS AÉREO</t>
  </si>
  <si>
    <t>Saldo:</t>
  </si>
  <si>
    <t>FINANZAS</t>
  </si>
  <si>
    <t>Plazo:</t>
  </si>
  <si>
    <t>SAN LUCAS</t>
  </si>
  <si>
    <t>Tasa de Interés:</t>
  </si>
  <si>
    <t>HUEHUETENANGO 5 CALLE</t>
  </si>
  <si>
    <t>Fecha de Vencimiento:</t>
  </si>
  <si>
    <t>TRINIDAD COATEPEQUE</t>
  </si>
  <si>
    <t>Calificación del cliente</t>
  </si>
  <si>
    <t>A "DE RIESGO NORMAL"</t>
  </si>
  <si>
    <t>METROPLAZA</t>
  </si>
  <si>
    <t>Monto a desembolsar:</t>
  </si>
  <si>
    <t>GUALAN</t>
  </si>
  <si>
    <t>Forma del desembolso (colocar núm. de cuenta)</t>
  </si>
  <si>
    <t>14-062-000098-3</t>
  </si>
  <si>
    <t>SANTA LUCIA COTZ.</t>
  </si>
  <si>
    <t>PATULUL</t>
  </si>
  <si>
    <t>SOLOLA</t>
  </si>
  <si>
    <t>TECULUTAN</t>
  </si>
  <si>
    <t>CALIFICACIÓN DEL CLIENTE</t>
  </si>
  <si>
    <t>GEMINIS 10</t>
  </si>
  <si>
    <t>CHICHICASTENANGO</t>
  </si>
  <si>
    <t>B "DE RIESGO SUPERUIR AL ESPERADO"</t>
  </si>
  <si>
    <t>ESQUIPULAS</t>
  </si>
  <si>
    <t>CUOTA NIVELADA</t>
  </si>
  <si>
    <t>C "CON PÉRDIDAS ESPERADAS"</t>
  </si>
  <si>
    <t>BARBERENA</t>
  </si>
  <si>
    <t>D "CON PÉRDIDAD SIGNIFICATIVAS"</t>
  </si>
  <si>
    <t>ZONA 5</t>
  </si>
  <si>
    <t>E "DE ALTO RIESGO DE IRRECUPERABILIDAD"</t>
  </si>
  <si>
    <t>TORRE AZUL</t>
  </si>
  <si>
    <t>TIQUISATE</t>
  </si>
  <si>
    <t>SAT TOTONICAPAN</t>
  </si>
  <si>
    <t>SAT SOLE FRAIJANES</t>
  </si>
  <si>
    <t>PUERTO QUETZAL</t>
  </si>
  <si>
    <t>MONTE DE PIEDAD CENTRAL</t>
  </si>
  <si>
    <t>ADUANA SAT EL CARMEN</t>
  </si>
  <si>
    <t>SAT CHIMALTENANGO</t>
  </si>
  <si>
    <t>METRONORTE</t>
  </si>
  <si>
    <t>SALAMA</t>
  </si>
  <si>
    <t>SAN PEDRO SAC. SAN MARCOS</t>
  </si>
  <si>
    <t>NEBAJ</t>
  </si>
  <si>
    <t>JOYABAJ</t>
  </si>
  <si>
    <t>REFORMA</t>
  </si>
  <si>
    <t>QUINTA AVENIDA</t>
  </si>
  <si>
    <t>PROGRESO, JUTIAPA</t>
  </si>
  <si>
    <t>GUASTATOYA</t>
  </si>
  <si>
    <t>PUERTO BARRIOS</t>
  </si>
  <si>
    <t>DIRECION GENERAL DE AERONAUTICA CIVIL</t>
  </si>
  <si>
    <t>PROCERES</t>
  </si>
  <si>
    <t>GRAN CARCHA</t>
  </si>
  <si>
    <t>PACIFIC CENTER</t>
  </si>
  <si>
    <t>MIRAFLORES</t>
  </si>
  <si>
    <t>NUEVA SANTA ROSA</t>
  </si>
  <si>
    <t>AYARZA / UNIDAD MOVIL</t>
  </si>
  <si>
    <t>HUITÉ</t>
  </si>
  <si>
    <t>No tocar este cuadro</t>
  </si>
  <si>
    <t>CUOTA SOBRE SALDOS</t>
  </si>
  <si>
    <t>MONTO SOLICITADO</t>
  </si>
  <si>
    <t>PLAZO EN MESES</t>
  </si>
  <si>
    <t>TASA DE INTERÉS</t>
  </si>
  <si>
    <t>CUOTA</t>
  </si>
  <si>
    <t>NO. DE CUOTA</t>
  </si>
  <si>
    <t>CAPITAL</t>
  </si>
  <si>
    <t>INTERESES</t>
  </si>
  <si>
    <t>SALDO CAPITAL</t>
  </si>
  <si>
    <t>TASA</t>
  </si>
  <si>
    <t>NO DE CUOTA</t>
  </si>
  <si>
    <t>SALDO A CAPITAL</t>
  </si>
  <si>
    <t>CREDITO HIPOTECARIO NACIONAL DE GUATEMALA</t>
  </si>
  <si>
    <t xml:space="preserve">GERENCIA DE BANCA PERSONAS </t>
  </si>
  <si>
    <t>INFORME DE PRÉSTAMO AUTOLIQUIDABLE (BACK TO BACK)</t>
  </si>
  <si>
    <t>Agencia:</t>
  </si>
  <si>
    <t xml:space="preserve"> </t>
  </si>
  <si>
    <t>DATOS GENERALES DEL DEUDOR</t>
  </si>
  <si>
    <t>Edad:</t>
  </si>
  <si>
    <t>Plazo</t>
  </si>
  <si>
    <t>REFERENCIAS DEL CRÉDITO</t>
  </si>
  <si>
    <t>Saldo Actual</t>
  </si>
  <si>
    <t>Cuota Mensual</t>
  </si>
  <si>
    <t>DICTAMEN</t>
  </si>
  <si>
    <t>Se considera atendible bajo las siguientes condiciones:</t>
  </si>
  <si>
    <t>Monto de crédito :</t>
  </si>
  <si>
    <t>Destino:</t>
  </si>
  <si>
    <t>Garantía:</t>
  </si>
  <si>
    <t>Plazo en Meses:</t>
  </si>
  <si>
    <t>Tipo de amortización</t>
  </si>
  <si>
    <t>Ingresos mensuales:</t>
  </si>
  <si>
    <t>Calificación del cliente:</t>
  </si>
  <si>
    <t>Forma de desembolso:</t>
  </si>
  <si>
    <t xml:space="preserve">Acreditar a cuenta monetaria  </t>
  </si>
  <si>
    <t>Total a desembolsar</t>
  </si>
  <si>
    <t>PAGADERO MEDIANTE AMORTIZACIOES MENSUALES A CAPITAL NO MENORES A Q.4,010.00  Y SALDO AL VENCIMIENTO</t>
  </si>
  <si>
    <t>BALERY DEL PILAR MORALES NEGRO</t>
  </si>
  <si>
    <t xml:space="preserve">RECEPTOR PAGADOR </t>
  </si>
  <si>
    <t>GERENCIA BANCA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</si>
</sst>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\-??_);_(@_)"/>
    <numFmt numFmtId="165" formatCode="_-* #,##0.00_-;\-* #,##0.00_-;_-* \-??_-;_-@_-"/>
    <numFmt numFmtId="166" formatCode="_(\Q* #,##0.00_);_(\Q* \(#,##0.00\);_(\Q* \-??_);_(@_)"/>
    <numFmt numFmtId="167" formatCode="0\ %"/>
    <numFmt numFmtId="168" formatCode="[$-100A]d&quot; de &quot;mmmm&quot; de &quot;yyyy;@"/>
    <numFmt numFmtId="169" formatCode="_-\Q* #,##0.00_-;&quot;-Q&quot;* #,##0.00_-;_-\Q* \-??_-;_-@_-"/>
    <numFmt numFmtId="170" formatCode="\Q#,##0.00"/>
    <numFmt numFmtId="171" formatCode="0.00\ %"/>
    <numFmt numFmtId="172" formatCode="d&quot; de &quot;mmmm&quot; de &quot;yyyy"/>
    <numFmt numFmtId="173" formatCode="[$-100A]dd/mm/yyyy"/>
    <numFmt numFmtId="174" formatCode="0.0%"/>
    <numFmt numFmtId="175" formatCode="dd/mm/yyyy"/>
  </numFmts>
  <fonts count="3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0"/>
      <name val="Arial"/>
      <family val="2"/>
      <charset val="1"/>
    </font>
    <font>
      <sz val="7"/>
      <color rgb="FF000000"/>
      <name val="Calibri"/>
      <family val="2"/>
      <charset val="1"/>
    </font>
    <font>
      <sz val="12"/>
      <name val="Arial"/>
      <family val="2"/>
      <charset val="1"/>
    </font>
    <font>
      <i/>
      <sz val="12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sz val="12"/>
      <name val="Calibri"/>
      <family val="2"/>
      <charset val="1"/>
    </font>
    <font>
      <sz val="11"/>
      <color rgb="FFFFFFFF"/>
      <name val="Calibri"/>
      <family val="2"/>
      <charset val="1"/>
    </font>
    <font>
      <sz val="8"/>
      <name val="Arial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b/>
      <sz val="8"/>
      <name val="Arial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7"/>
      <name val="Arial"/>
      <family val="2"/>
      <charset val="1"/>
    </font>
    <font>
      <b/>
      <sz val="9"/>
      <color rgb="FFFFFFFF"/>
      <name val="Arial"/>
      <family val="2"/>
      <charset val="1"/>
    </font>
    <font>
      <b/>
      <u/>
      <sz val="11"/>
      <name val="Arial"/>
      <family val="2"/>
      <charset val="1"/>
    </font>
    <font>
      <b/>
      <u/>
      <sz val="10"/>
      <name val="Arial"/>
      <family val="2"/>
      <charset val="1"/>
    </font>
    <font>
      <b/>
      <u/>
      <sz val="11"/>
      <color rgb="FFFF0000"/>
      <name val="Arial"/>
      <family val="2"/>
      <charset val="1"/>
    </font>
    <font>
      <b/>
      <u/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8CBAD"/>
        <bgColor rgb="FFF4B183"/>
      </patternFill>
    </fill>
    <fill>
      <patternFill patternType="solid">
        <fgColor rgb="FFFFF2CC"/>
        <bgColor rgb="FFFFFFFF"/>
      </patternFill>
    </fill>
    <fill>
      <patternFill patternType="solid">
        <fgColor rgb="FFDAE3F3"/>
        <bgColor rgb="FFCCFFFF"/>
      </patternFill>
    </fill>
    <fill>
      <patternFill patternType="solid">
        <fgColor rgb="FF8FAADC"/>
        <bgColor rgb="FF969696"/>
      </patternFill>
    </fill>
    <fill>
      <patternFill patternType="solid">
        <fgColor rgb="FFFFC000"/>
        <bgColor rgb="FFFF9900"/>
      </patternFill>
    </fill>
    <fill>
      <patternFill patternType="solid">
        <fgColor rgb="FF203864"/>
        <bgColor rgb="FF333333"/>
      </patternFill>
    </fill>
    <fill>
      <patternFill patternType="solid">
        <fgColor rgb="FFFFFFFF"/>
        <bgColor rgb="FFFFF2CC"/>
      </patternFill>
    </fill>
    <fill>
      <patternFill patternType="solid">
        <fgColor rgb="FF44546A"/>
        <bgColor rgb="FF203864"/>
      </patternFill>
    </fill>
    <fill>
      <patternFill patternType="solid">
        <fgColor rgb="FFF4B183"/>
        <bgColor rgb="FFF8CBAD"/>
      </patternFill>
    </fill>
    <fill>
      <patternFill patternType="solid">
        <fgColor rgb="FF4472C4"/>
        <bgColor rgb="FF44546A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169" fontId="29" fillId="0" borderId="0" applyBorder="0" applyProtection="0"/>
    <xf numFmtId="167" fontId="29" fillId="0" borderId="0" applyBorder="0" applyProtection="0"/>
    <xf numFmtId="164" fontId="1" fillId="0" borderId="0" applyBorder="0" applyProtection="0"/>
    <xf numFmtId="165" fontId="29" fillId="0" borderId="0" applyBorder="0" applyProtection="0"/>
    <xf numFmtId="166" fontId="1" fillId="0" borderId="0" applyBorder="0" applyProtection="0"/>
    <xf numFmtId="0" fontId="1" fillId="0" borderId="0"/>
    <xf numFmtId="0" fontId="1" fillId="0" borderId="0"/>
    <xf numFmtId="167" fontId="1" fillId="0" borderId="0" applyBorder="0" applyProtection="0"/>
    <xf numFmtId="167" fontId="29" fillId="0" borderId="0" applyBorder="0" applyProtection="0"/>
  </cellStyleXfs>
  <cellXfs count="19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4" borderId="2" xfId="6" applyFont="1" applyFill="1" applyBorder="1" applyProtection="1">
      <protection hidden="1"/>
    </xf>
    <xf numFmtId="168" fontId="4" fillId="0" borderId="3" xfId="0" applyNumberFormat="1" applyFont="1" applyBorder="1" applyAlignment="1" applyProtection="1">
      <alignment horizontal="left"/>
      <protection locked="0"/>
    </xf>
    <xf numFmtId="168" fontId="4" fillId="0" borderId="0" xfId="0" applyNumberFormat="1" applyFont="1" applyProtection="1">
      <protection locked="0"/>
    </xf>
    <xf numFmtId="168" fontId="2" fillId="3" borderId="4" xfId="0" applyNumberFormat="1" applyFont="1" applyFill="1" applyBorder="1" applyAlignment="1" applyProtection="1">
      <alignment horizontal="center"/>
      <protection hidden="1"/>
    </xf>
    <xf numFmtId="168" fontId="2" fillId="2" borderId="4" xfId="0" applyNumberFormat="1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/>
      <protection locked="0"/>
    </xf>
    <xf numFmtId="0" fontId="3" fillId="4" borderId="5" xfId="6" applyFont="1" applyFill="1" applyBorder="1" applyProtection="1">
      <protection hidden="1"/>
    </xf>
    <xf numFmtId="1" fontId="4" fillId="0" borderId="6" xfId="0" applyNumberFormat="1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3" borderId="7" xfId="0" applyFont="1" applyFill="1" applyBorder="1" applyAlignment="1" applyProtection="1">
      <alignment horizontal="center"/>
      <protection hidden="1"/>
    </xf>
    <xf numFmtId="0" fontId="4" fillId="0" borderId="7" xfId="0" applyFont="1" applyBorder="1" applyProtection="1">
      <protection locked="0"/>
    </xf>
    <xf numFmtId="169" fontId="4" fillId="0" borderId="7" xfId="0" applyNumberFormat="1" applyFont="1" applyBorder="1" applyProtection="1">
      <protection locked="0"/>
    </xf>
    <xf numFmtId="169" fontId="4" fillId="0" borderId="7" xfId="0" applyNumberFormat="1" applyFont="1" applyBorder="1" applyAlignment="1" applyProtection="1">
      <alignment horizontal="left"/>
      <protection locked="0"/>
    </xf>
    <xf numFmtId="168" fontId="4" fillId="2" borderId="6" xfId="0" applyNumberFormat="1" applyFont="1" applyFill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/>
      <protection locked="0"/>
    </xf>
    <xf numFmtId="0" fontId="3" fillId="4" borderId="8" xfId="6" applyFont="1" applyFill="1" applyBorder="1" applyProtection="1">
      <protection hidden="1"/>
    </xf>
    <xf numFmtId="0" fontId="4" fillId="0" borderId="9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1" fontId="4" fillId="0" borderId="0" xfId="0" applyNumberFormat="1" applyFont="1" applyProtection="1">
      <protection locked="0"/>
    </xf>
    <xf numFmtId="1" fontId="4" fillId="0" borderId="9" xfId="0" applyNumberFormat="1" applyFont="1" applyBorder="1" applyAlignment="1" applyProtection="1">
      <alignment horizontal="left"/>
      <protection locked="0"/>
    </xf>
    <xf numFmtId="0" fontId="7" fillId="0" borderId="0" xfId="6" applyFont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3" fillId="2" borderId="7" xfId="6" applyFont="1" applyFill="1" applyBorder="1" applyProtection="1">
      <protection hidden="1"/>
    </xf>
    <xf numFmtId="169" fontId="7" fillId="2" borderId="7" xfId="6" applyNumberFormat="1" applyFont="1" applyFill="1" applyBorder="1" applyProtection="1">
      <protection hidden="1"/>
    </xf>
    <xf numFmtId="168" fontId="4" fillId="0" borderId="9" xfId="0" applyNumberFormat="1" applyFont="1" applyBorder="1" applyAlignment="1" applyProtection="1">
      <alignment horizontal="left"/>
      <protection locked="0"/>
    </xf>
    <xf numFmtId="170" fontId="4" fillId="0" borderId="9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3" fillId="5" borderId="2" xfId="6" applyFont="1" applyFill="1" applyBorder="1" applyProtection="1">
      <protection hidden="1"/>
    </xf>
    <xf numFmtId="170" fontId="4" fillId="0" borderId="3" xfId="0" applyNumberFormat="1" applyFont="1" applyBorder="1" applyAlignment="1" applyProtection="1">
      <alignment horizontal="left"/>
      <protection locked="0"/>
    </xf>
    <xf numFmtId="0" fontId="3" fillId="5" borderId="8" xfId="6" applyFont="1" applyFill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71" fontId="4" fillId="2" borderId="9" xfId="2" applyNumberFormat="1" applyFont="1" applyFill="1" applyBorder="1" applyAlignment="1" applyProtection="1">
      <alignment horizontal="left"/>
      <protection hidden="1"/>
    </xf>
    <xf numFmtId="167" fontId="4" fillId="0" borderId="9" xfId="2" applyFont="1" applyBorder="1" applyAlignment="1" applyProtection="1">
      <alignment horizontal="left"/>
      <protection locked="0"/>
    </xf>
    <xf numFmtId="168" fontId="8" fillId="0" borderId="9" xfId="0" applyNumberFormat="1" applyFont="1" applyBorder="1" applyAlignment="1" applyProtection="1">
      <alignment horizontal="left"/>
      <protection locked="0"/>
    </xf>
    <xf numFmtId="0" fontId="2" fillId="3" borderId="0" xfId="0" applyFont="1" applyFill="1" applyProtection="1">
      <protection hidden="1"/>
    </xf>
    <xf numFmtId="0" fontId="3" fillId="5" borderId="11" xfId="6" applyFont="1" applyFill="1" applyBorder="1" applyProtection="1">
      <protection hidden="1"/>
    </xf>
    <xf numFmtId="169" fontId="4" fillId="0" borderId="12" xfId="1" applyFont="1" applyBorder="1" applyAlignment="1" applyProtection="1">
      <alignment horizontal="center"/>
      <protection locked="0"/>
    </xf>
    <xf numFmtId="0" fontId="4" fillId="3" borderId="0" xfId="0" applyFont="1" applyFill="1" applyProtection="1">
      <protection hidden="1"/>
    </xf>
    <xf numFmtId="0" fontId="3" fillId="5" borderId="13" xfId="6" applyFont="1" applyFill="1" applyBorder="1" applyAlignment="1" applyProtection="1">
      <alignment horizontal="center" vertical="center" wrapText="1"/>
      <protection hidden="1"/>
    </xf>
    <xf numFmtId="169" fontId="2" fillId="0" borderId="14" xfId="0" applyNumberFormat="1" applyFont="1" applyBorder="1" applyAlignment="1" applyProtection="1">
      <alignment vertical="center"/>
      <protection locked="0"/>
    </xf>
    <xf numFmtId="169" fontId="9" fillId="0" borderId="0" xfId="1" applyFont="1" applyBorder="1" applyAlignment="1" applyProtection="1">
      <protection locked="0"/>
    </xf>
    <xf numFmtId="169" fontId="9" fillId="0" borderId="0" xfId="0" applyNumberFormat="1" applyFont="1" applyProtection="1">
      <protection locked="0"/>
    </xf>
    <xf numFmtId="0" fontId="3" fillId="3" borderId="15" xfId="6" applyFont="1" applyFill="1" applyBorder="1" applyProtection="1">
      <protection hidden="1"/>
    </xf>
    <xf numFmtId="0" fontId="10" fillId="0" borderId="16" xfId="6" applyFont="1" applyBorder="1" applyProtection="1">
      <protection locked="0"/>
    </xf>
    <xf numFmtId="0" fontId="3" fillId="3" borderId="17" xfId="6" applyFont="1" applyFill="1" applyBorder="1" applyProtection="1">
      <protection hidden="1"/>
    </xf>
    <xf numFmtId="0" fontId="7" fillId="0" borderId="18" xfId="6" applyFont="1" applyBorder="1" applyProtection="1">
      <protection locked="0"/>
    </xf>
    <xf numFmtId="170" fontId="7" fillId="0" borderId="18" xfId="3" applyNumberFormat="1" applyFont="1" applyBorder="1" applyAlignment="1" applyProtection="1">
      <alignment horizontal="left"/>
      <protection locked="0"/>
    </xf>
    <xf numFmtId="0" fontId="4" fillId="0" borderId="18" xfId="0" applyFont="1" applyBorder="1" applyProtection="1">
      <protection locked="0"/>
    </xf>
    <xf numFmtId="171" fontId="4" fillId="0" borderId="18" xfId="2" applyNumberFormat="1" applyFont="1" applyBorder="1" applyAlignment="1" applyProtection="1">
      <alignment horizontal="left"/>
      <protection locked="0"/>
    </xf>
    <xf numFmtId="168" fontId="4" fillId="0" borderId="18" xfId="0" applyNumberFormat="1" applyFont="1" applyBorder="1" applyAlignment="1" applyProtection="1">
      <alignment horizontal="left"/>
      <protection locked="0"/>
    </xf>
    <xf numFmtId="0" fontId="3" fillId="3" borderId="19" xfId="6" applyFont="1" applyFill="1" applyBorder="1" applyProtection="1">
      <protection hidden="1"/>
    </xf>
    <xf numFmtId="170" fontId="4" fillId="0" borderId="18" xfId="0" applyNumberFormat="1" applyFont="1" applyBorder="1" applyAlignment="1" applyProtection="1">
      <alignment horizontal="left"/>
      <protection locked="0"/>
    </xf>
    <xf numFmtId="0" fontId="3" fillId="3" borderId="13" xfId="6" applyFont="1" applyFill="1" applyBorder="1" applyAlignment="1" applyProtection="1">
      <alignment wrapText="1"/>
      <protection hidden="1"/>
    </xf>
    <xf numFmtId="0" fontId="4" fillId="0" borderId="20" xfId="0" applyFont="1" applyBorder="1" applyProtection="1">
      <protection locked="0"/>
    </xf>
    <xf numFmtId="0" fontId="11" fillId="0" borderId="0" xfId="0" applyFont="1" applyProtection="1">
      <protection locked="0"/>
    </xf>
    <xf numFmtId="0" fontId="1" fillId="0" borderId="0" xfId="6"/>
    <xf numFmtId="1" fontId="1" fillId="0" borderId="0" xfId="6" applyNumberFormat="1"/>
    <xf numFmtId="0" fontId="1" fillId="7" borderId="0" xfId="6" applyFill="1"/>
    <xf numFmtId="0" fontId="12" fillId="0" borderId="0" xfId="6" applyFont="1"/>
    <xf numFmtId="0" fontId="1" fillId="0" borderId="19" xfId="6" applyBorder="1" applyAlignment="1">
      <alignment horizontal="center"/>
    </xf>
    <xf numFmtId="0" fontId="1" fillId="0" borderId="21" xfId="6" applyBorder="1" applyAlignment="1">
      <alignment horizontal="center"/>
    </xf>
    <xf numFmtId="0" fontId="1" fillId="0" borderId="22" xfId="6" applyBorder="1" applyAlignment="1">
      <alignment horizontal="center"/>
    </xf>
    <xf numFmtId="0" fontId="5" fillId="0" borderId="0" xfId="6" applyFont="1"/>
    <xf numFmtId="0" fontId="13" fillId="8" borderId="0" xfId="6" applyFont="1" applyFill="1"/>
    <xf numFmtId="0" fontId="14" fillId="8" borderId="0" xfId="6" applyFont="1" applyFill="1" applyAlignment="1">
      <alignment horizontal="center"/>
    </xf>
    <xf numFmtId="4" fontId="5" fillId="0" borderId="0" xfId="6" applyNumberFormat="1" applyFont="1"/>
    <xf numFmtId="0" fontId="1" fillId="8" borderId="0" xfId="6" applyFill="1"/>
    <xf numFmtId="0" fontId="5" fillId="0" borderId="8" xfId="6" applyFont="1" applyBorder="1" applyAlignment="1">
      <alignment horizontal="center" vertical="center" wrapText="1"/>
    </xf>
    <xf numFmtId="0" fontId="1" fillId="0" borderId="0" xfId="6" applyAlignment="1">
      <alignment vertical="center"/>
    </xf>
    <xf numFmtId="0" fontId="5" fillId="0" borderId="7" xfId="6" applyFont="1" applyBorder="1" applyAlignment="1">
      <alignment horizontal="center" vertical="center" wrapText="1"/>
    </xf>
    <xf numFmtId="0" fontId="15" fillId="7" borderId="9" xfId="6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/>
    </xf>
    <xf numFmtId="0" fontId="5" fillId="8" borderId="8" xfId="6" applyFont="1" applyFill="1" applyBorder="1" applyAlignment="1">
      <alignment horizontal="center" vertical="center" wrapText="1"/>
    </xf>
    <xf numFmtId="0" fontId="5" fillId="8" borderId="7" xfId="6" applyFont="1" applyFill="1" applyBorder="1" applyAlignment="1">
      <alignment horizontal="center" vertical="center" wrapText="1"/>
    </xf>
    <xf numFmtId="165" fontId="15" fillId="9" borderId="16" xfId="4" applyFont="1" applyFill="1" applyBorder="1" applyAlignment="1" applyProtection="1">
      <alignment horizontal="center" vertical="center" wrapText="1"/>
    </xf>
    <xf numFmtId="0" fontId="16" fillId="0" borderId="0" xfId="6" applyFont="1"/>
    <xf numFmtId="0" fontId="1" fillId="0" borderId="0" xfId="6" applyAlignment="1">
      <alignment horizontal="left"/>
    </xf>
    <xf numFmtId="4" fontId="1" fillId="4" borderId="25" xfId="6" applyNumberFormat="1" applyFill="1" applyBorder="1" applyAlignment="1">
      <alignment horizontal="right"/>
    </xf>
    <xf numFmtId="0" fontId="1" fillId="0" borderId="23" xfId="6" applyBorder="1" applyAlignment="1">
      <alignment horizontal="left"/>
    </xf>
    <xf numFmtId="0" fontId="1" fillId="4" borderId="26" xfId="6" applyFill="1" applyBorder="1" applyAlignment="1">
      <alignment horizontal="center"/>
    </xf>
    <xf numFmtId="171" fontId="1" fillId="4" borderId="26" xfId="6" applyNumberFormat="1" applyFill="1" applyBorder="1" applyAlignment="1">
      <alignment horizontal="center"/>
    </xf>
    <xf numFmtId="4" fontId="5" fillId="4" borderId="27" xfId="6" applyNumberFormat="1" applyFont="1" applyFill="1" applyBorder="1"/>
    <xf numFmtId="4" fontId="1" fillId="4" borderId="25" xfId="6" applyNumberFormat="1" applyFill="1" applyBorder="1" applyAlignment="1">
      <alignment horizontal="center" vertical="center"/>
    </xf>
    <xf numFmtId="0" fontId="1" fillId="4" borderId="26" xfId="6" applyFill="1" applyBorder="1" applyAlignment="1">
      <alignment horizontal="center" vertical="center"/>
    </xf>
    <xf numFmtId="171" fontId="1" fillId="4" borderId="26" xfId="6" applyNumberFormat="1" applyFill="1" applyBorder="1" applyAlignment="1">
      <alignment horizontal="center" vertical="center"/>
    </xf>
    <xf numFmtId="165" fontId="5" fillId="4" borderId="28" xfId="6" applyNumberFormat="1" applyFont="1" applyFill="1" applyBorder="1" applyAlignment="1">
      <alignment horizontal="center" vertical="center"/>
    </xf>
    <xf numFmtId="0" fontId="1" fillId="0" borderId="0" xfId="6" applyAlignment="1">
      <alignment horizontal="left" indent="4"/>
    </xf>
    <xf numFmtId="0" fontId="17" fillId="0" borderId="0" xfId="6" applyFont="1"/>
    <xf numFmtId="0" fontId="18" fillId="8" borderId="0" xfId="6" applyFont="1" applyFill="1"/>
    <xf numFmtId="0" fontId="1" fillId="0" borderId="0" xfId="6" applyAlignment="1">
      <alignment horizontal="center" vertical="center"/>
    </xf>
    <xf numFmtId="0" fontId="20" fillId="10" borderId="29" xfId="6" applyFont="1" applyFill="1" applyBorder="1" applyAlignment="1">
      <alignment horizontal="center" vertical="center"/>
    </xf>
    <xf numFmtId="0" fontId="1" fillId="7" borderId="0" xfId="6" applyFill="1" applyAlignment="1">
      <alignment horizontal="center" vertical="center"/>
    </xf>
    <xf numFmtId="0" fontId="19" fillId="10" borderId="21" xfId="6" applyFont="1" applyFill="1" applyBorder="1" applyAlignment="1">
      <alignment horizontal="center" vertical="center"/>
    </xf>
    <xf numFmtId="0" fontId="20" fillId="10" borderId="30" xfId="6" applyFont="1" applyFill="1" applyBorder="1" applyAlignment="1">
      <alignment horizontal="center" vertical="center"/>
    </xf>
    <xf numFmtId="4" fontId="20" fillId="10" borderId="0" xfId="6" applyNumberFormat="1" applyFont="1" applyFill="1" applyAlignment="1">
      <alignment horizontal="center"/>
    </xf>
    <xf numFmtId="4" fontId="1" fillId="0" borderId="0" xfId="6" applyNumberFormat="1" applyAlignment="1">
      <alignment horizontal="center"/>
    </xf>
    <xf numFmtId="1" fontId="20" fillId="0" borderId="7" xfId="6" applyNumberFormat="1" applyFont="1" applyBorder="1" applyAlignment="1">
      <alignment horizontal="center"/>
    </xf>
    <xf numFmtId="4" fontId="20" fillId="0" borderId="0" xfId="6" applyNumberFormat="1" applyFont="1" applyAlignment="1">
      <alignment horizontal="center"/>
    </xf>
    <xf numFmtId="4" fontId="20" fillId="0" borderId="4" xfId="6" applyNumberFormat="1" applyFont="1" applyBorder="1" applyAlignment="1">
      <alignment horizontal="center"/>
    </xf>
    <xf numFmtId="0" fontId="20" fillId="8" borderId="4" xfId="6" applyFont="1" applyFill="1" applyBorder="1" applyAlignment="1">
      <alignment horizontal="center"/>
    </xf>
    <xf numFmtId="165" fontId="20" fillId="8" borderId="7" xfId="4" applyFont="1" applyFill="1" applyBorder="1" applyAlignment="1" applyProtection="1">
      <alignment horizontal="center"/>
    </xf>
    <xf numFmtId="0" fontId="20" fillId="8" borderId="0" xfId="6" applyFont="1" applyFill="1" applyAlignment="1">
      <alignment horizontal="center"/>
    </xf>
    <xf numFmtId="4" fontId="20" fillId="0" borderId="7" xfId="6" applyNumberFormat="1" applyFont="1" applyBorder="1" applyAlignment="1">
      <alignment horizontal="center"/>
    </xf>
    <xf numFmtId="0" fontId="20" fillId="8" borderId="7" xfId="6" applyFont="1" applyFill="1" applyBorder="1" applyAlignment="1">
      <alignment horizontal="center"/>
    </xf>
    <xf numFmtId="165" fontId="20" fillId="8" borderId="4" xfId="6" applyNumberFormat="1" applyFont="1" applyFill="1" applyBorder="1" applyAlignment="1">
      <alignment horizontal="center"/>
    </xf>
    <xf numFmtId="165" fontId="20" fillId="8" borderId="7" xfId="6" applyNumberFormat="1" applyFont="1" applyFill="1" applyBorder="1" applyAlignment="1">
      <alignment horizontal="center"/>
    </xf>
    <xf numFmtId="165" fontId="20" fillId="8" borderId="4" xfId="4" applyFont="1" applyFill="1" applyBorder="1" applyAlignment="1" applyProtection="1">
      <alignment horizontal="center"/>
    </xf>
    <xf numFmtId="1" fontId="19" fillId="4" borderId="7" xfId="6" applyNumberFormat="1" applyFont="1" applyFill="1" applyBorder="1" applyAlignment="1">
      <alignment horizontal="center"/>
    </xf>
    <xf numFmtId="4" fontId="19" fillId="4" borderId="7" xfId="6" applyNumberFormat="1" applyFont="1" applyFill="1" applyBorder="1" applyAlignment="1">
      <alignment horizontal="center"/>
    </xf>
    <xf numFmtId="4" fontId="19" fillId="4" borderId="7" xfId="6" applyNumberFormat="1" applyFont="1" applyFill="1" applyBorder="1" applyAlignment="1">
      <alignment horizontal="right"/>
    </xf>
    <xf numFmtId="0" fontId="19" fillId="4" borderId="7" xfId="6" applyFont="1" applyFill="1" applyBorder="1" applyAlignment="1">
      <alignment horizontal="center"/>
    </xf>
    <xf numFmtId="165" fontId="19" fillId="4" borderId="7" xfId="6" applyNumberFormat="1" applyFont="1" applyFill="1" applyBorder="1" applyAlignment="1">
      <alignment horizontal="center"/>
    </xf>
    <xf numFmtId="165" fontId="19" fillId="4" borderId="7" xfId="4" applyFont="1" applyFill="1" applyBorder="1" applyAlignment="1" applyProtection="1">
      <alignment horizontal="center"/>
    </xf>
    <xf numFmtId="0" fontId="20" fillId="0" borderId="7" xfId="6" applyFont="1" applyBorder="1"/>
    <xf numFmtId="0" fontId="19" fillId="4" borderId="7" xfId="6" applyFont="1" applyFill="1" applyBorder="1"/>
    <xf numFmtId="4" fontId="19" fillId="4" borderId="7" xfId="6" applyNumberFormat="1" applyFont="1" applyFill="1" applyBorder="1"/>
    <xf numFmtId="4" fontId="20" fillId="0" borderId="7" xfId="6" applyNumberFormat="1" applyFont="1" applyBorder="1"/>
    <xf numFmtId="4" fontId="19" fillId="0" borderId="7" xfId="6" applyNumberFormat="1" applyFont="1" applyBorder="1"/>
    <xf numFmtId="1" fontId="1" fillId="0" borderId="0" xfId="6" applyNumberFormat="1" applyAlignment="1">
      <alignment horizontal="center"/>
    </xf>
    <xf numFmtId="0" fontId="1" fillId="0" borderId="0" xfId="6" applyProtection="1">
      <protection locked="0"/>
    </xf>
    <xf numFmtId="0" fontId="1" fillId="0" borderId="31" xfId="6" applyBorder="1"/>
    <xf numFmtId="0" fontId="19" fillId="0" borderId="31" xfId="6" applyFont="1" applyBorder="1"/>
    <xf numFmtId="172" fontId="17" fillId="0" borderId="31" xfId="6" applyNumberFormat="1" applyFont="1" applyBorder="1"/>
    <xf numFmtId="0" fontId="17" fillId="0" borderId="0" xfId="6" applyFont="1" applyAlignment="1">
      <alignment horizontal="left"/>
    </xf>
    <xf numFmtId="0" fontId="23" fillId="0" borderId="0" xfId="6" applyFont="1" applyAlignment="1" applyProtection="1">
      <alignment horizontal="left"/>
      <protection locked="0"/>
    </xf>
    <xf numFmtId="0" fontId="24" fillId="0" borderId="0" xfId="6" applyFont="1" applyAlignment="1">
      <alignment horizontal="left"/>
    </xf>
    <xf numFmtId="0" fontId="23" fillId="0" borderId="0" xfId="6" applyFont="1" applyAlignment="1">
      <alignment horizontal="center"/>
    </xf>
    <xf numFmtId="0" fontId="23" fillId="0" borderId="0" xfId="6" applyFont="1" applyAlignment="1">
      <alignment horizontal="left"/>
    </xf>
    <xf numFmtId="0" fontId="25" fillId="0" borderId="0" xfId="6" applyFont="1" applyAlignment="1" applyProtection="1">
      <alignment horizontal="left"/>
      <protection locked="0"/>
    </xf>
    <xf numFmtId="0" fontId="19" fillId="0" borderId="0" xfId="6" applyFont="1"/>
    <xf numFmtId="0" fontId="19" fillId="0" borderId="0" xfId="6" applyFont="1" applyAlignment="1">
      <alignment horizontal="left"/>
    </xf>
    <xf numFmtId="0" fontId="20" fillId="0" borderId="0" xfId="6" applyFont="1" applyAlignment="1">
      <alignment horizontal="center"/>
    </xf>
    <xf numFmtId="0" fontId="20" fillId="0" borderId="0" xfId="6" applyFont="1"/>
    <xf numFmtId="1" fontId="20" fillId="0" borderId="0" xfId="6" applyNumberFormat="1" applyFont="1" applyAlignment="1">
      <alignment horizontal="left"/>
    </xf>
    <xf numFmtId="173" fontId="20" fillId="0" borderId="0" xfId="6" applyNumberFormat="1" applyFont="1" applyAlignment="1">
      <alignment horizontal="left"/>
    </xf>
    <xf numFmtId="170" fontId="20" fillId="0" borderId="0" xfId="6" applyNumberFormat="1" applyFont="1" applyAlignment="1">
      <alignment horizontal="left"/>
    </xf>
    <xf numFmtId="166" fontId="20" fillId="0" borderId="0" xfId="5" applyFont="1" applyBorder="1" applyProtection="1"/>
    <xf numFmtId="0" fontId="12" fillId="0" borderId="0" xfId="6" applyFont="1" applyAlignment="1">
      <alignment horizontal="left"/>
    </xf>
    <xf numFmtId="166" fontId="12" fillId="0" borderId="0" xfId="5" applyFont="1" applyBorder="1" applyProtection="1"/>
    <xf numFmtId="0" fontId="23" fillId="0" borderId="0" xfId="6" applyFont="1"/>
    <xf numFmtId="0" fontId="20" fillId="0" borderId="0" xfId="6" applyFont="1" applyAlignment="1">
      <alignment horizontal="left"/>
    </xf>
    <xf numFmtId="174" fontId="20" fillId="0" borderId="0" xfId="2" applyNumberFormat="1" applyFont="1" applyBorder="1" applyAlignment="1" applyProtection="1">
      <alignment horizontal="left"/>
    </xf>
    <xf numFmtId="170" fontId="20" fillId="0" borderId="0" xfId="3" applyNumberFormat="1" applyFont="1" applyBorder="1" applyAlignment="1" applyProtection="1">
      <alignment horizontal="left"/>
    </xf>
    <xf numFmtId="168" fontId="20" fillId="0" borderId="0" xfId="6" applyNumberFormat="1" applyFont="1" applyAlignment="1">
      <alignment horizontal="left"/>
    </xf>
    <xf numFmtId="166" fontId="1" fillId="0" borderId="0" xfId="6" applyNumberFormat="1" applyProtection="1">
      <protection locked="0"/>
    </xf>
    <xf numFmtId="169" fontId="1" fillId="0" borderId="0" xfId="3" applyNumberFormat="1" applyFont="1" applyBorder="1" applyAlignment="1" applyProtection="1">
      <alignment horizontal="right"/>
    </xf>
    <xf numFmtId="169" fontId="1" fillId="0" borderId="0" xfId="6" applyNumberFormat="1" applyAlignment="1">
      <alignment horizontal="center"/>
    </xf>
    <xf numFmtId="166" fontId="5" fillId="0" borderId="0" xfId="6" applyNumberFormat="1" applyFont="1" applyProtection="1">
      <protection locked="0"/>
    </xf>
    <xf numFmtId="166" fontId="5" fillId="8" borderId="32" xfId="3" applyNumberFormat="1" applyFont="1" applyFill="1" applyBorder="1" applyProtection="1"/>
    <xf numFmtId="0" fontId="5" fillId="0" borderId="0" xfId="6" applyFont="1" applyProtection="1">
      <protection locked="0"/>
    </xf>
    <xf numFmtId="0" fontId="1" fillId="0" borderId="0" xfId="6" applyFont="1" applyProtection="1">
      <protection locked="0"/>
    </xf>
    <xf numFmtId="0" fontId="26" fillId="0" borderId="0" xfId="6" applyFont="1"/>
    <xf numFmtId="166" fontId="19" fillId="0" borderId="0" xfId="6" applyNumberFormat="1" applyFont="1"/>
    <xf numFmtId="169" fontId="20" fillId="0" borderId="0" xfId="6" applyNumberFormat="1" applyFont="1"/>
    <xf numFmtId="175" fontId="20" fillId="0" borderId="0" xfId="6" applyNumberFormat="1" applyFont="1" applyAlignment="1">
      <alignment horizontal="center"/>
    </xf>
    <xf numFmtId="171" fontId="20" fillId="0" borderId="0" xfId="6" applyNumberFormat="1" applyFont="1" applyAlignment="1">
      <alignment horizontal="left"/>
    </xf>
    <xf numFmtId="171" fontId="27" fillId="0" borderId="0" xfId="8" applyNumberFormat="1" applyFont="1" applyBorder="1" applyAlignment="1" applyProtection="1">
      <alignment horizontal="left"/>
    </xf>
    <xf numFmtId="166" fontId="20" fillId="0" borderId="0" xfId="6" applyNumberFormat="1" applyFont="1"/>
    <xf numFmtId="170" fontId="28" fillId="0" borderId="0" xfId="3" applyNumberFormat="1" applyFont="1" applyBorder="1" applyProtection="1"/>
    <xf numFmtId="171" fontId="12" fillId="0" borderId="0" xfId="6" applyNumberFormat="1" applyFont="1" applyAlignment="1">
      <alignment horizontal="left"/>
    </xf>
    <xf numFmtId="170" fontId="5" fillId="0" borderId="32" xfId="6" applyNumberFormat="1" applyFont="1" applyBorder="1"/>
    <xf numFmtId="170" fontId="5" fillId="0" borderId="0" xfId="6" applyNumberFormat="1" applyFont="1"/>
    <xf numFmtId="0" fontId="20" fillId="0" borderId="33" xfId="6" applyFont="1" applyBorder="1"/>
    <xf numFmtId="0" fontId="2" fillId="2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5" borderId="10" xfId="0" applyFont="1" applyFill="1" applyBorder="1" applyAlignment="1" applyProtection="1">
      <alignment horizontal="center"/>
      <protection hidden="1"/>
    </xf>
    <xf numFmtId="0" fontId="2" fillId="6" borderId="1" xfId="0" applyFont="1" applyFill="1" applyBorder="1" applyAlignment="1" applyProtection="1">
      <alignment horizontal="center"/>
      <protection hidden="1"/>
    </xf>
    <xf numFmtId="0" fontId="22" fillId="11" borderId="7" xfId="6" applyFont="1" applyFill="1" applyBorder="1" applyAlignment="1">
      <alignment horizontal="center" vertical="center" wrapText="1"/>
    </xf>
    <xf numFmtId="0" fontId="15" fillId="7" borderId="23" xfId="6" applyFont="1" applyFill="1" applyBorder="1" applyAlignment="1">
      <alignment horizontal="center"/>
    </xf>
    <xf numFmtId="0" fontId="15" fillId="9" borderId="24" xfId="6" applyFont="1" applyFill="1" applyBorder="1" applyAlignment="1">
      <alignment horizontal="center"/>
    </xf>
    <xf numFmtId="1" fontId="19" fillId="10" borderId="7" xfId="6" applyNumberFormat="1" applyFont="1" applyFill="1" applyBorder="1" applyAlignment="1">
      <alignment horizontal="center" vertical="center" wrapText="1"/>
    </xf>
    <xf numFmtId="0" fontId="19" fillId="10" borderId="7" xfId="6" applyFont="1" applyFill="1" applyBorder="1" applyAlignment="1">
      <alignment horizontal="center" vertical="center"/>
    </xf>
    <xf numFmtId="0" fontId="19" fillId="10" borderId="7" xfId="6" applyFont="1" applyFill="1" applyBorder="1" applyAlignment="1">
      <alignment horizontal="center" vertical="center" wrapText="1"/>
    </xf>
    <xf numFmtId="2" fontId="19" fillId="10" borderId="7" xfId="6" applyNumberFormat="1" applyFont="1" applyFill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4" fontId="22" fillId="11" borderId="7" xfId="6" applyNumberFormat="1" applyFont="1" applyFill="1" applyBorder="1" applyAlignment="1">
      <alignment horizontal="center" vertical="center" wrapText="1"/>
    </xf>
    <xf numFmtId="4" fontId="22" fillId="11" borderId="7" xfId="6" applyNumberFormat="1" applyFont="1" applyFill="1" applyBorder="1" applyAlignment="1">
      <alignment horizontal="center" vertical="center"/>
    </xf>
    <xf numFmtId="0" fontId="20" fillId="0" borderId="0" xfId="6" applyFont="1" applyBorder="1" applyAlignment="1">
      <alignment horizontal="center"/>
    </xf>
    <xf numFmtId="0" fontId="20" fillId="0" borderId="34" xfId="6" applyFont="1" applyBorder="1" applyAlignment="1">
      <alignment horizontal="center"/>
    </xf>
    <xf numFmtId="0" fontId="19" fillId="0" borderId="0" xfId="6" applyFont="1" applyBorder="1" applyAlignment="1">
      <alignment horizontal="center" vertical="center" wrapText="1"/>
    </xf>
    <xf numFmtId="0" fontId="19" fillId="0" borderId="0" xfId="6" applyFont="1" applyBorder="1" applyAlignment="1">
      <alignment horizontal="center"/>
    </xf>
    <xf numFmtId="0" fontId="1" fillId="0" borderId="0" xfId="6" applyBorder="1" applyAlignment="1">
      <alignment horizontal="center"/>
    </xf>
    <xf numFmtId="0" fontId="23" fillId="0" borderId="0" xfId="6" applyFont="1" applyBorder="1" applyAlignment="1">
      <alignment horizontal="center"/>
    </xf>
    <xf numFmtId="170" fontId="20" fillId="0" borderId="0" xfId="6" applyNumberFormat="1" applyFont="1" applyBorder="1" applyAlignment="1">
      <alignment horizontal="left"/>
    </xf>
    <xf numFmtId="0" fontId="20" fillId="0" borderId="0" xfId="6" applyFont="1" applyBorder="1" applyAlignment="1">
      <alignment horizontal="left"/>
    </xf>
    <xf numFmtId="0" fontId="5" fillId="0" borderId="0" xfId="6" applyFont="1" applyBorder="1" applyAlignment="1">
      <alignment horizontal="center"/>
    </xf>
    <xf numFmtId="0" fontId="5" fillId="0" borderId="31" xfId="6" applyFont="1" applyBorder="1" applyAlignment="1">
      <alignment horizontal="center" vertical="center" wrapText="1"/>
    </xf>
    <xf numFmtId="172" fontId="12" fillId="0" borderId="31" xfId="6" applyNumberFormat="1" applyFont="1" applyBorder="1" applyAlignment="1">
      <alignment horizontal="left"/>
    </xf>
    <xf numFmtId="172" fontId="12" fillId="0" borderId="31" xfId="6" applyNumberFormat="1" applyFont="1" applyBorder="1" applyAlignment="1">
      <alignment horizontal="center"/>
    </xf>
    <xf numFmtId="170" fontId="30" fillId="0" borderId="9" xfId="0" applyNumberFormat="1" applyFont="1" applyBorder="1" applyAlignment="1" applyProtection="1">
      <alignment horizontal="left" wrapText="1"/>
      <protection locked="0"/>
    </xf>
  </cellXfs>
  <cellStyles count="10">
    <cellStyle name="Millares 2" xfId="3" xr:uid="{00000000-0005-0000-0000-000006000000}"/>
    <cellStyle name="Millares 3" xfId="4" xr:uid="{00000000-0005-0000-0000-000007000000}"/>
    <cellStyle name="Moneda" xfId="1" builtinId="4"/>
    <cellStyle name="Moneda 2" xfId="5" xr:uid="{00000000-0005-0000-0000-000008000000}"/>
    <cellStyle name="Normal" xfId="0" builtinId="0"/>
    <cellStyle name="Normal 2" xfId="6" xr:uid="{00000000-0005-0000-0000-000009000000}"/>
    <cellStyle name="Normal 3" xfId="7" xr:uid="{00000000-0005-0000-0000-00000A000000}"/>
    <cellStyle name="Porcentaje" xfId="2" builtinId="5"/>
    <cellStyle name="Porcentaje 2" xfId="8" xr:uid="{00000000-0005-0000-0000-00000B000000}"/>
    <cellStyle name="Porcentaje 3" xfId="9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8CBAD"/>
      <rgbColor rgb="FF4472C4"/>
      <rgbColor rgb="FF33CCCC"/>
      <rgbColor rgb="FF99CC00"/>
      <rgbColor rgb="FFFFC000"/>
      <rgbColor rgb="FFFF9900"/>
      <rgbColor rgb="FFFF6600"/>
      <rgbColor rgb="FF44546A"/>
      <rgbColor rgb="FF969696"/>
      <rgbColor rgb="FF20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723600</xdr:colOff>
      <xdr:row>2</xdr:row>
      <xdr:rowOff>0</xdr:rowOff>
    </xdr:from>
    <xdr:to>
      <xdr:col>3</xdr:col>
      <xdr:colOff>1088280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40800" y="161640"/>
          <a:ext cx="364680" cy="0"/>
        </a:xfrm>
        <a:prstGeom prst="line">
          <a:avLst/>
        </a:prstGeom>
        <a:ln w="9525">
          <a:solidFill>
            <a:srgbClr val="000000"/>
          </a:solidFill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91440</xdr:colOff>
      <xdr:row>0</xdr:row>
      <xdr:rowOff>0</xdr:rowOff>
    </xdr:from>
    <xdr:to>
      <xdr:col>5</xdr:col>
      <xdr:colOff>141480</xdr:colOff>
      <xdr:row>3</xdr:row>
      <xdr:rowOff>135000</xdr:rowOff>
    </xdr:to>
    <xdr:pic>
      <xdr:nvPicPr>
        <xdr:cNvPr id="3" name="3 Imagen" descr="logo para firma corre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3640" y="0"/>
          <a:ext cx="1722600" cy="45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0</xdr:colOff>
      <xdr:row>0</xdr:row>
      <xdr:rowOff>53280</xdr:rowOff>
    </xdr:from>
    <xdr:to>
      <xdr:col>15</xdr:col>
      <xdr:colOff>304200</xdr:colOff>
      <xdr:row>4</xdr:row>
      <xdr:rowOff>2160</xdr:rowOff>
    </xdr:to>
    <xdr:pic>
      <xdr:nvPicPr>
        <xdr:cNvPr id="4" name="3 Imagen" descr="logo para firma corre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</a:extLst>
        </a:blip>
        <a:stretch/>
      </xdr:blipFill>
      <xdr:spPr>
        <a:xfrm>
          <a:off x="5777640" y="53280"/>
          <a:ext cx="2028240" cy="443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23040</xdr:colOff>
      <xdr:row>0</xdr:row>
      <xdr:rowOff>38160</xdr:rowOff>
    </xdr:from>
    <xdr:to>
      <xdr:col>2</xdr:col>
      <xdr:colOff>68040</xdr:colOff>
      <xdr:row>3</xdr:row>
      <xdr:rowOff>98280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t="28315" b="28893"/>
        <a:stretch/>
      </xdr:blipFill>
      <xdr:spPr>
        <a:xfrm>
          <a:off x="23040" y="38160"/>
          <a:ext cx="2031840" cy="545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74"/>
  <sheetViews>
    <sheetView showGridLines="0" zoomScale="88" zoomScaleNormal="88" workbookViewId="0">
      <selection activeCell="F21" sqref="F21"/>
    </sheetView>
  </sheetViews>
  <sheetFormatPr baseColWidth="10" defaultColWidth="11.5703125" defaultRowHeight="15" x14ac:dyDescent="0.25"/>
  <cols>
    <col min="1" max="1" width="40.42578125" style="1" customWidth="1"/>
    <col min="2" max="2" width="56.7109375" style="1" customWidth="1"/>
    <col min="3" max="3" width="16" style="1" customWidth="1"/>
    <col min="4" max="4" width="4.28515625" style="1" customWidth="1"/>
    <col min="5" max="5" width="49.28515625" style="1" customWidth="1"/>
    <col min="6" max="6" width="20.5703125" style="1" customWidth="1"/>
    <col min="7" max="7" width="18.28515625" style="1" customWidth="1"/>
    <col min="8" max="9" width="11.5703125" style="1"/>
    <col min="10" max="11" width="11.5703125" style="1" hidden="1"/>
    <col min="12" max="1024" width="11.5703125" style="1"/>
  </cols>
  <sheetData>
    <row r="1" spans="1:11" ht="15.75" x14ac:dyDescent="0.25">
      <c r="A1" s="168" t="s">
        <v>0</v>
      </c>
      <c r="B1" s="168"/>
      <c r="C1" s="2"/>
      <c r="D1" s="169" t="s">
        <v>1</v>
      </c>
      <c r="E1" s="169"/>
      <c r="F1" s="169"/>
      <c r="G1" s="169"/>
      <c r="H1" s="2"/>
    </row>
    <row r="2" spans="1:11" ht="15.75" x14ac:dyDescent="0.25">
      <c r="A2" s="3" t="s">
        <v>2</v>
      </c>
      <c r="B2" s="4">
        <f ca="1">TODAY()</f>
        <v>45959</v>
      </c>
      <c r="C2" s="5"/>
      <c r="D2" s="6" t="s">
        <v>3</v>
      </c>
      <c r="E2" s="7" t="s">
        <v>4</v>
      </c>
      <c r="F2" s="8" t="s">
        <v>5</v>
      </c>
      <c r="G2" s="8" t="s">
        <v>6</v>
      </c>
      <c r="H2" s="9"/>
      <c r="J2" s="1">
        <v>1</v>
      </c>
      <c r="K2" s="1" t="s">
        <v>7</v>
      </c>
    </row>
    <row r="3" spans="1:11" ht="15.75" x14ac:dyDescent="0.25">
      <c r="A3" s="10" t="s">
        <v>8</v>
      </c>
      <c r="B3" s="11">
        <v>62</v>
      </c>
      <c r="C3" s="12"/>
      <c r="D3" s="13">
        <v>1</v>
      </c>
      <c r="E3" s="14"/>
      <c r="F3" s="15"/>
      <c r="G3" s="16"/>
      <c r="H3" s="9"/>
      <c r="J3" s="1">
        <v>2</v>
      </c>
      <c r="K3" s="1" t="s">
        <v>9</v>
      </c>
    </row>
    <row r="4" spans="1:11" ht="15.75" x14ac:dyDescent="0.25">
      <c r="A4" s="10" t="s">
        <v>10</v>
      </c>
      <c r="B4" s="17" t="str">
        <f>VLOOKUP(B3,$J$2:$K$74,2,0)</f>
        <v>GEMINIS 10</v>
      </c>
      <c r="C4" s="9"/>
      <c r="D4" s="13">
        <v>2</v>
      </c>
      <c r="E4" s="18"/>
      <c r="F4" s="16"/>
      <c r="G4" s="16"/>
      <c r="H4" s="9"/>
      <c r="J4" s="1">
        <v>4</v>
      </c>
      <c r="K4" s="1" t="s">
        <v>11</v>
      </c>
    </row>
    <row r="5" spans="1:11" ht="15.75" x14ac:dyDescent="0.25">
      <c r="A5" s="19" t="s">
        <v>12</v>
      </c>
      <c r="B5" s="20" t="s">
        <v>13</v>
      </c>
      <c r="C5" s="12"/>
      <c r="D5" s="13">
        <v>3</v>
      </c>
      <c r="E5" s="14"/>
      <c r="F5" s="16">
        <v>0</v>
      </c>
      <c r="G5" s="16">
        <v>0</v>
      </c>
      <c r="H5" s="9"/>
      <c r="J5" s="1">
        <v>5</v>
      </c>
      <c r="K5" s="1" t="s">
        <v>14</v>
      </c>
    </row>
    <row r="6" spans="1:11" ht="15.75" x14ac:dyDescent="0.25">
      <c r="A6" s="19" t="s">
        <v>15</v>
      </c>
      <c r="B6" s="20" t="s">
        <v>16</v>
      </c>
      <c r="C6" s="12"/>
      <c r="D6" s="13">
        <v>4</v>
      </c>
      <c r="E6" s="18"/>
      <c r="F6" s="15">
        <v>0</v>
      </c>
      <c r="G6" s="15">
        <v>0</v>
      </c>
      <c r="H6" s="12"/>
      <c r="J6" s="1">
        <v>6</v>
      </c>
      <c r="K6" s="1" t="s">
        <v>17</v>
      </c>
    </row>
    <row r="7" spans="1:11" ht="15.75" x14ac:dyDescent="0.25">
      <c r="A7" s="19" t="s">
        <v>18</v>
      </c>
      <c r="B7" s="20" t="s">
        <v>19</v>
      </c>
      <c r="C7" s="9"/>
      <c r="D7" s="13">
        <v>5</v>
      </c>
      <c r="E7" s="14"/>
      <c r="F7" s="16">
        <v>0</v>
      </c>
      <c r="G7" s="16">
        <v>0</v>
      </c>
      <c r="H7" s="9"/>
      <c r="J7" s="1">
        <v>8</v>
      </c>
      <c r="K7" s="1" t="s">
        <v>20</v>
      </c>
    </row>
    <row r="8" spans="1:11" ht="15.75" x14ac:dyDescent="0.25">
      <c r="A8" s="19" t="s">
        <v>21</v>
      </c>
      <c r="B8" s="21" t="s">
        <v>22</v>
      </c>
      <c r="C8" s="22"/>
      <c r="D8" s="13">
        <v>6</v>
      </c>
      <c r="E8" s="18"/>
      <c r="F8" s="16">
        <v>0</v>
      </c>
      <c r="G8" s="16">
        <v>0</v>
      </c>
      <c r="H8" s="9"/>
      <c r="J8" s="1">
        <v>9</v>
      </c>
      <c r="K8" s="1" t="s">
        <v>23</v>
      </c>
    </row>
    <row r="9" spans="1:11" ht="15.75" x14ac:dyDescent="0.25">
      <c r="A9" s="19" t="s">
        <v>24</v>
      </c>
      <c r="B9" s="20" t="s">
        <v>25</v>
      </c>
      <c r="C9" s="12"/>
      <c r="D9" s="13">
        <v>7</v>
      </c>
      <c r="E9" s="18"/>
      <c r="F9" s="16">
        <v>0</v>
      </c>
      <c r="G9" s="16">
        <v>0</v>
      </c>
      <c r="H9" s="9"/>
      <c r="J9" s="1">
        <v>10</v>
      </c>
      <c r="K9" s="1" t="s">
        <v>26</v>
      </c>
    </row>
    <row r="10" spans="1:11" ht="15.75" x14ac:dyDescent="0.25">
      <c r="A10" s="19" t="s">
        <v>27</v>
      </c>
      <c r="B10" s="23" t="s">
        <v>28</v>
      </c>
      <c r="C10" s="12"/>
      <c r="D10" s="13">
        <v>8</v>
      </c>
      <c r="E10" s="18"/>
      <c r="F10" s="16">
        <v>0</v>
      </c>
      <c r="G10" s="16">
        <v>0</v>
      </c>
      <c r="H10" s="9"/>
      <c r="J10" s="1">
        <v>12</v>
      </c>
      <c r="K10" s="1" t="s">
        <v>29</v>
      </c>
    </row>
    <row r="11" spans="1:11" ht="15.75" x14ac:dyDescent="0.25">
      <c r="A11" s="19" t="s">
        <v>30</v>
      </c>
      <c r="B11" s="20" t="s">
        <v>31</v>
      </c>
      <c r="C11" s="12"/>
      <c r="D11" s="13">
        <v>9</v>
      </c>
      <c r="E11" s="18"/>
      <c r="F11" s="16">
        <v>0</v>
      </c>
      <c r="G11" s="16">
        <v>0</v>
      </c>
      <c r="H11" s="9"/>
      <c r="J11" s="1">
        <v>13</v>
      </c>
      <c r="K11" s="1" t="s">
        <v>32</v>
      </c>
    </row>
    <row r="12" spans="1:11" ht="15.75" x14ac:dyDescent="0.25">
      <c r="A12" s="19" t="s">
        <v>33</v>
      </c>
      <c r="B12" s="20" t="s">
        <v>34</v>
      </c>
      <c r="C12" s="12"/>
      <c r="D12" s="13">
        <v>10</v>
      </c>
      <c r="E12" s="18"/>
      <c r="F12" s="16">
        <v>0</v>
      </c>
      <c r="G12" s="16">
        <v>0</v>
      </c>
      <c r="H12" s="24"/>
      <c r="J12" s="1">
        <v>14</v>
      </c>
      <c r="K12" s="1" t="s">
        <v>35</v>
      </c>
    </row>
    <row r="13" spans="1:11" ht="15.75" x14ac:dyDescent="0.25">
      <c r="A13" s="19" t="s">
        <v>36</v>
      </c>
      <c r="B13" s="20" t="s">
        <v>37</v>
      </c>
      <c r="C13" s="12"/>
      <c r="D13" s="12"/>
      <c r="E13" s="25" t="s">
        <v>38</v>
      </c>
      <c r="F13" s="16">
        <f>SUM(F3:F12)</f>
        <v>0</v>
      </c>
      <c r="G13" s="16">
        <f>+IF(OR(B25="CUOTA NIVELADA"),CUOTAS!I7,CUOTAS!S7)</f>
        <v>5814.5</v>
      </c>
      <c r="H13" s="9"/>
      <c r="J13" s="1">
        <v>15</v>
      </c>
      <c r="K13" s="1" t="s">
        <v>39</v>
      </c>
    </row>
    <row r="14" spans="1:11" ht="15.75" x14ac:dyDescent="0.25">
      <c r="A14" s="19" t="s">
        <v>40</v>
      </c>
      <c r="B14" s="20" t="s">
        <v>41</v>
      </c>
      <c r="C14" s="12"/>
      <c r="D14" s="12"/>
      <c r="E14" s="26" t="s">
        <v>42</v>
      </c>
      <c r="F14" s="27">
        <f>+F13</f>
        <v>0</v>
      </c>
      <c r="G14" s="27">
        <f>SUM(G3:G13)</f>
        <v>5814.5</v>
      </c>
      <c r="H14" s="12"/>
      <c r="J14" s="1">
        <v>16</v>
      </c>
      <c r="K14" s="1" t="s">
        <v>43</v>
      </c>
    </row>
    <row r="15" spans="1:11" ht="15.75" x14ac:dyDescent="0.25">
      <c r="A15" s="19" t="s">
        <v>44</v>
      </c>
      <c r="B15" s="20" t="s">
        <v>45</v>
      </c>
      <c r="C15" s="5"/>
      <c r="D15" s="12"/>
      <c r="E15" s="12"/>
      <c r="F15" s="9"/>
      <c r="G15" s="9"/>
      <c r="H15" s="9"/>
      <c r="J15" s="1">
        <v>17</v>
      </c>
      <c r="K15" s="1" t="s">
        <v>46</v>
      </c>
    </row>
    <row r="16" spans="1:11" ht="15.75" x14ac:dyDescent="0.25">
      <c r="A16" s="19" t="s">
        <v>21</v>
      </c>
      <c r="B16" s="21" t="s">
        <v>47</v>
      </c>
      <c r="C16" s="9"/>
      <c r="D16" s="12"/>
      <c r="E16" s="12"/>
      <c r="F16" s="12"/>
      <c r="G16" s="12"/>
      <c r="H16" s="9"/>
      <c r="J16" s="1">
        <v>18</v>
      </c>
      <c r="K16" s="1" t="s">
        <v>48</v>
      </c>
    </row>
    <row r="17" spans="1:11" ht="15.75" x14ac:dyDescent="0.25">
      <c r="A17" s="19" t="s">
        <v>49</v>
      </c>
      <c r="B17" s="28">
        <v>45264</v>
      </c>
      <c r="C17" s="9"/>
      <c r="D17" s="5"/>
      <c r="E17" s="9"/>
      <c r="F17" s="9"/>
      <c r="G17" s="9"/>
      <c r="H17" s="9"/>
      <c r="J17" s="1">
        <v>20</v>
      </c>
      <c r="K17" s="1" t="s">
        <v>50</v>
      </c>
    </row>
    <row r="18" spans="1:11" ht="15.75" x14ac:dyDescent="0.25">
      <c r="A18" s="19" t="s">
        <v>51</v>
      </c>
      <c r="B18" s="29">
        <v>42000</v>
      </c>
      <c r="C18" s="9"/>
      <c r="D18" s="9"/>
      <c r="E18" s="30" t="s">
        <v>52</v>
      </c>
      <c r="F18" s="9"/>
      <c r="G18" s="9"/>
      <c r="H18" s="9"/>
      <c r="J18" s="1">
        <v>21</v>
      </c>
      <c r="K18" s="1" t="s">
        <v>53</v>
      </c>
    </row>
    <row r="19" spans="1:11" ht="15.75" x14ac:dyDescent="0.25">
      <c r="A19" s="170" t="s">
        <v>54</v>
      </c>
      <c r="B19" s="170"/>
      <c r="C19" s="9"/>
      <c r="D19" s="9"/>
      <c r="E19" s="31" t="s">
        <v>55</v>
      </c>
      <c r="F19" s="12" t="s">
        <v>186</v>
      </c>
      <c r="G19" s="9"/>
      <c r="H19" s="9"/>
      <c r="J19" s="1">
        <v>22</v>
      </c>
      <c r="K19" s="1" t="s">
        <v>56</v>
      </c>
    </row>
    <row r="20" spans="1:11" ht="15.75" x14ac:dyDescent="0.25">
      <c r="A20" s="32" t="s">
        <v>57</v>
      </c>
      <c r="B20" s="33">
        <v>240000</v>
      </c>
      <c r="C20" s="9"/>
      <c r="D20" s="9"/>
      <c r="E20" s="31" t="s">
        <v>58</v>
      </c>
      <c r="F20" s="2" t="s">
        <v>187</v>
      </c>
      <c r="G20" s="9"/>
      <c r="H20" s="9"/>
      <c r="J20" s="1">
        <v>23</v>
      </c>
      <c r="K20" s="1" t="s">
        <v>59</v>
      </c>
    </row>
    <row r="21" spans="1:11" ht="15.75" x14ac:dyDescent="0.25">
      <c r="A21" s="34" t="s">
        <v>60</v>
      </c>
      <c r="B21" s="20">
        <v>60</v>
      </c>
      <c r="C21" s="9"/>
      <c r="D21" s="9"/>
      <c r="E21" s="35" t="s">
        <v>10</v>
      </c>
      <c r="F21" s="5" t="s">
        <v>188</v>
      </c>
      <c r="G21" s="9"/>
      <c r="H21" s="9"/>
      <c r="J21" s="1">
        <v>26</v>
      </c>
      <c r="K21" s="1" t="s">
        <v>61</v>
      </c>
    </row>
    <row r="22" spans="1:11" ht="15.75" x14ac:dyDescent="0.25">
      <c r="A22" s="34" t="s">
        <v>62</v>
      </c>
      <c r="B22" s="36">
        <v>0.09</v>
      </c>
      <c r="C22" s="9"/>
      <c r="D22" s="9"/>
      <c r="E22" s="9"/>
      <c r="F22" s="9"/>
      <c r="G22" s="9"/>
      <c r="H22" s="9"/>
      <c r="J22" s="1">
        <v>27</v>
      </c>
      <c r="K22" s="1" t="s">
        <v>63</v>
      </c>
    </row>
    <row r="23" spans="1:11" ht="23.25" x14ac:dyDescent="0.25">
      <c r="A23" s="34" t="s">
        <v>64</v>
      </c>
      <c r="B23" s="194" t="s">
        <v>185</v>
      </c>
      <c r="C23" s="9"/>
      <c r="D23" s="9"/>
      <c r="E23" s="9"/>
      <c r="F23" s="9"/>
      <c r="G23" s="9"/>
      <c r="H23" s="9"/>
      <c r="J23" s="1">
        <v>28</v>
      </c>
      <c r="K23" s="1" t="s">
        <v>65</v>
      </c>
    </row>
    <row r="24" spans="1:11" ht="15.75" x14ac:dyDescent="0.25">
      <c r="A24" s="34" t="s">
        <v>66</v>
      </c>
      <c r="B24" s="36">
        <f>+B22+5%</f>
        <v>0.14000000000000001</v>
      </c>
      <c r="C24" s="9"/>
      <c r="D24" s="9"/>
      <c r="E24" s="9"/>
      <c r="F24" s="9"/>
      <c r="G24" s="9"/>
      <c r="H24" s="9"/>
      <c r="J24" s="1">
        <v>32</v>
      </c>
      <c r="K24" s="1" t="s">
        <v>67</v>
      </c>
    </row>
    <row r="25" spans="1:11" ht="15.75" x14ac:dyDescent="0.25">
      <c r="A25" s="34" t="s">
        <v>68</v>
      </c>
      <c r="B25" s="37" t="s">
        <v>69</v>
      </c>
      <c r="C25" s="12"/>
      <c r="D25" s="9"/>
      <c r="E25" s="9"/>
      <c r="F25" s="9"/>
      <c r="G25" s="9"/>
      <c r="H25" s="12"/>
      <c r="J25" s="1">
        <v>33</v>
      </c>
      <c r="K25" s="1" t="s">
        <v>70</v>
      </c>
    </row>
    <row r="26" spans="1:11" ht="15.75" x14ac:dyDescent="0.25">
      <c r="A26" s="34" t="s">
        <v>71</v>
      </c>
      <c r="B26" s="29" t="s">
        <v>72</v>
      </c>
      <c r="C26" s="12"/>
      <c r="D26" s="9"/>
      <c r="E26" s="9"/>
      <c r="F26" s="9"/>
      <c r="G26" s="9"/>
      <c r="H26" s="12"/>
      <c r="J26" s="1">
        <v>34</v>
      </c>
      <c r="K26" s="1" t="s">
        <v>73</v>
      </c>
    </row>
    <row r="27" spans="1:11" ht="15.75" x14ac:dyDescent="0.25">
      <c r="A27" s="34" t="s">
        <v>74</v>
      </c>
      <c r="B27" s="38">
        <v>47786</v>
      </c>
      <c r="C27" s="2"/>
      <c r="D27" s="9"/>
      <c r="E27" s="39" t="s">
        <v>75</v>
      </c>
      <c r="F27" s="12"/>
      <c r="G27" s="9"/>
      <c r="H27" s="2"/>
      <c r="J27" s="1">
        <v>36</v>
      </c>
      <c r="K27" s="1" t="s">
        <v>76</v>
      </c>
    </row>
    <row r="28" spans="1:11" ht="15.75" x14ac:dyDescent="0.25">
      <c r="A28" s="40" t="s">
        <v>77</v>
      </c>
      <c r="B28" s="41">
        <f>+B20*0.25%</f>
        <v>600</v>
      </c>
      <c r="C28" s="12"/>
      <c r="D28" s="12"/>
      <c r="E28" s="42"/>
      <c r="F28" s="42"/>
      <c r="G28" s="42"/>
      <c r="H28" s="12"/>
      <c r="J28" s="1">
        <v>37</v>
      </c>
      <c r="K28" s="1" t="s">
        <v>78</v>
      </c>
    </row>
    <row r="29" spans="1:11" ht="15.75" x14ac:dyDescent="0.25">
      <c r="A29" s="40" t="s">
        <v>79</v>
      </c>
      <c r="B29" s="41">
        <f>+B28+B20</f>
        <v>240600</v>
      </c>
      <c r="C29" s="12"/>
      <c r="D29" s="2"/>
      <c r="E29" s="42"/>
      <c r="F29" s="42"/>
      <c r="G29" s="39"/>
      <c r="H29" s="12"/>
      <c r="J29" s="1">
        <v>38</v>
      </c>
      <c r="K29" s="1" t="s">
        <v>80</v>
      </c>
    </row>
    <row r="30" spans="1:11" ht="39.6" customHeight="1" x14ac:dyDescent="0.25">
      <c r="A30" s="43" t="s">
        <v>81</v>
      </c>
      <c r="B30" s="44">
        <f>+C30-C31</f>
        <v>269325.89775</v>
      </c>
      <c r="C30" s="45">
        <f>+B34*0.9</f>
        <v>270000.90000000002</v>
      </c>
      <c r="D30" s="12"/>
      <c r="E30" s="42" t="s">
        <v>55</v>
      </c>
      <c r="F30" s="42" t="s">
        <v>82</v>
      </c>
      <c r="G30" s="42"/>
      <c r="H30" s="12"/>
      <c r="J30" s="1">
        <v>39</v>
      </c>
      <c r="K30" s="1" t="s">
        <v>83</v>
      </c>
    </row>
    <row r="31" spans="1:11" ht="15.75" x14ac:dyDescent="0.25">
      <c r="A31" s="171" t="s">
        <v>84</v>
      </c>
      <c r="B31" s="171"/>
      <c r="C31" s="46">
        <f>+C30*0.25%</f>
        <v>675.00225000000012</v>
      </c>
      <c r="D31" s="12"/>
      <c r="E31" s="42" t="s">
        <v>58</v>
      </c>
      <c r="F31" s="42" t="s">
        <v>85</v>
      </c>
      <c r="G31" s="39"/>
      <c r="H31" s="12"/>
      <c r="J31" s="1">
        <v>40</v>
      </c>
      <c r="K31" s="1" t="s">
        <v>86</v>
      </c>
    </row>
    <row r="32" spans="1:11" ht="15.75" x14ac:dyDescent="0.25">
      <c r="A32" s="47" t="s">
        <v>87</v>
      </c>
      <c r="B32" s="48" t="s">
        <v>88</v>
      </c>
      <c r="D32" s="12"/>
      <c r="E32" s="12"/>
      <c r="F32" s="12"/>
      <c r="G32" s="12"/>
      <c r="H32" s="12"/>
      <c r="J32" s="1">
        <v>41</v>
      </c>
      <c r="K32" s="1" t="s">
        <v>89</v>
      </c>
    </row>
    <row r="33" spans="1:11" ht="15.75" x14ac:dyDescent="0.25">
      <c r="A33" s="49" t="s">
        <v>90</v>
      </c>
      <c r="B33" s="50" t="s">
        <v>91</v>
      </c>
      <c r="C33" s="12"/>
      <c r="D33" s="12"/>
      <c r="E33" s="12"/>
      <c r="F33" s="12"/>
      <c r="G33" s="12"/>
      <c r="H33" s="12"/>
      <c r="J33" s="1">
        <v>42</v>
      </c>
      <c r="K33" s="1" t="s">
        <v>92</v>
      </c>
    </row>
    <row r="34" spans="1:11" ht="15.75" x14ac:dyDescent="0.25">
      <c r="A34" s="49" t="s">
        <v>93</v>
      </c>
      <c r="B34" s="51">
        <v>300001</v>
      </c>
      <c r="C34" s="12"/>
      <c r="D34" s="12"/>
      <c r="E34" s="12"/>
      <c r="F34" s="12"/>
      <c r="G34" s="12"/>
      <c r="H34" s="12"/>
      <c r="J34" s="1">
        <v>43</v>
      </c>
      <c r="K34" s="1" t="s">
        <v>94</v>
      </c>
    </row>
    <row r="35" spans="1:11" ht="15.75" x14ac:dyDescent="0.25">
      <c r="A35" s="49" t="s">
        <v>95</v>
      </c>
      <c r="B35" s="52">
        <v>365</v>
      </c>
      <c r="C35" s="12"/>
      <c r="D35" s="12"/>
      <c r="E35" s="12"/>
      <c r="F35" s="12"/>
      <c r="G35" s="12"/>
      <c r="H35" s="12"/>
      <c r="J35" s="1">
        <v>49</v>
      </c>
      <c r="K35" s="1" t="s">
        <v>96</v>
      </c>
    </row>
    <row r="36" spans="1:11" ht="15.75" x14ac:dyDescent="0.25">
      <c r="A36" s="49" t="s">
        <v>97</v>
      </c>
      <c r="B36" s="53">
        <v>0.06</v>
      </c>
      <c r="C36" s="12"/>
      <c r="D36" s="12"/>
      <c r="E36" s="12"/>
      <c r="F36" s="12"/>
      <c r="G36" s="12"/>
      <c r="H36" s="12"/>
      <c r="J36" s="1">
        <v>50</v>
      </c>
      <c r="K36" s="1" t="s">
        <v>98</v>
      </c>
    </row>
    <row r="37" spans="1:11" ht="33" customHeight="1" x14ac:dyDescent="0.25">
      <c r="A37" s="49" t="s">
        <v>99</v>
      </c>
      <c r="B37" s="54">
        <v>46302</v>
      </c>
      <c r="C37" s="12"/>
      <c r="D37" s="12"/>
      <c r="E37" s="12"/>
      <c r="F37" s="12"/>
      <c r="G37" s="12"/>
      <c r="H37" s="12"/>
      <c r="J37" s="1">
        <v>51</v>
      </c>
      <c r="K37" s="1" t="s">
        <v>100</v>
      </c>
    </row>
    <row r="38" spans="1:11" ht="15.75" x14ac:dyDescent="0.25">
      <c r="A38" s="49" t="s">
        <v>101</v>
      </c>
      <c r="B38" s="52" t="s">
        <v>102</v>
      </c>
      <c r="C38" s="12"/>
      <c r="J38" s="1">
        <v>54</v>
      </c>
      <c r="K38" s="1" t="s">
        <v>103</v>
      </c>
    </row>
    <row r="39" spans="1:11" ht="15.75" x14ac:dyDescent="0.25">
      <c r="A39" s="55" t="s">
        <v>104</v>
      </c>
      <c r="B39" s="56">
        <f>+B20</f>
        <v>240000</v>
      </c>
      <c r="J39" s="1">
        <v>55</v>
      </c>
      <c r="K39" s="1" t="s">
        <v>105</v>
      </c>
    </row>
    <row r="40" spans="1:11" ht="31.5" x14ac:dyDescent="0.25">
      <c r="A40" s="57" t="s">
        <v>106</v>
      </c>
      <c r="B40" s="58" t="s">
        <v>107</v>
      </c>
      <c r="J40" s="1">
        <v>56</v>
      </c>
      <c r="K40" s="1" t="s">
        <v>108</v>
      </c>
    </row>
    <row r="41" spans="1:11" x14ac:dyDescent="0.25">
      <c r="J41" s="1">
        <v>58</v>
      </c>
      <c r="K41" s="1" t="s">
        <v>109</v>
      </c>
    </row>
    <row r="42" spans="1:11" x14ac:dyDescent="0.25">
      <c r="J42" s="1">
        <v>60</v>
      </c>
      <c r="K42" s="1" t="s">
        <v>110</v>
      </c>
    </row>
    <row r="43" spans="1:11" x14ac:dyDescent="0.25">
      <c r="J43" s="1">
        <v>61</v>
      </c>
      <c r="K43" s="1" t="s">
        <v>111</v>
      </c>
    </row>
    <row r="44" spans="1:11" x14ac:dyDescent="0.25">
      <c r="B44" s="59" t="s">
        <v>112</v>
      </c>
      <c r="J44" s="1">
        <v>62</v>
      </c>
      <c r="K44" s="1" t="s">
        <v>113</v>
      </c>
    </row>
    <row r="45" spans="1:11" x14ac:dyDescent="0.25">
      <c r="B45" s="59" t="s">
        <v>102</v>
      </c>
      <c r="J45" s="1">
        <v>64</v>
      </c>
      <c r="K45" s="1" t="s">
        <v>114</v>
      </c>
    </row>
    <row r="46" spans="1:11" x14ac:dyDescent="0.25">
      <c r="B46" s="59" t="s">
        <v>115</v>
      </c>
      <c r="J46" s="1">
        <v>65</v>
      </c>
      <c r="K46" s="1" t="s">
        <v>116</v>
      </c>
    </row>
    <row r="47" spans="1:11" x14ac:dyDescent="0.25">
      <c r="A47" s="1" t="s">
        <v>117</v>
      </c>
      <c r="B47" s="59" t="s">
        <v>118</v>
      </c>
      <c r="J47" s="1">
        <v>66</v>
      </c>
      <c r="K47" s="1" t="s">
        <v>119</v>
      </c>
    </row>
    <row r="48" spans="1:11" x14ac:dyDescent="0.25">
      <c r="A48" s="1" t="s">
        <v>69</v>
      </c>
      <c r="B48" s="59" t="s">
        <v>120</v>
      </c>
      <c r="J48" s="1">
        <v>71</v>
      </c>
      <c r="K48" s="1" t="s">
        <v>121</v>
      </c>
    </row>
    <row r="49" spans="2:11" x14ac:dyDescent="0.25">
      <c r="B49" s="59" t="s">
        <v>122</v>
      </c>
      <c r="J49" s="1">
        <v>73</v>
      </c>
      <c r="K49" s="1" t="s">
        <v>123</v>
      </c>
    </row>
    <row r="50" spans="2:11" x14ac:dyDescent="0.25">
      <c r="J50" s="1">
        <v>75</v>
      </c>
      <c r="K50" s="1" t="s">
        <v>124</v>
      </c>
    </row>
    <row r="51" spans="2:11" x14ac:dyDescent="0.25">
      <c r="J51" s="1">
        <v>76</v>
      </c>
      <c r="K51" s="1" t="s">
        <v>125</v>
      </c>
    </row>
    <row r="52" spans="2:11" x14ac:dyDescent="0.25">
      <c r="J52" s="1">
        <v>77</v>
      </c>
      <c r="K52" s="1" t="s">
        <v>126</v>
      </c>
    </row>
    <row r="53" spans="2:11" x14ac:dyDescent="0.25">
      <c r="J53" s="1">
        <v>78</v>
      </c>
      <c r="K53" s="1" t="s">
        <v>127</v>
      </c>
    </row>
    <row r="54" spans="2:11" x14ac:dyDescent="0.25">
      <c r="J54" s="1">
        <v>79</v>
      </c>
      <c r="K54" s="1" t="s">
        <v>128</v>
      </c>
    </row>
    <row r="55" spans="2:11" x14ac:dyDescent="0.25">
      <c r="J55" s="1">
        <v>82</v>
      </c>
      <c r="K55" s="1" t="s">
        <v>129</v>
      </c>
    </row>
    <row r="56" spans="2:11" x14ac:dyDescent="0.25">
      <c r="J56" s="1">
        <v>83</v>
      </c>
      <c r="K56" s="1" t="s">
        <v>130</v>
      </c>
    </row>
    <row r="57" spans="2:11" x14ac:dyDescent="0.25">
      <c r="J57" s="1">
        <v>84</v>
      </c>
      <c r="K57" s="1" t="s">
        <v>131</v>
      </c>
    </row>
    <row r="58" spans="2:11" x14ac:dyDescent="0.25">
      <c r="J58" s="1">
        <v>87</v>
      </c>
      <c r="K58" s="1" t="s">
        <v>132</v>
      </c>
    </row>
    <row r="59" spans="2:11" x14ac:dyDescent="0.25">
      <c r="J59" s="1">
        <v>89</v>
      </c>
      <c r="K59" s="1" t="s">
        <v>133</v>
      </c>
    </row>
    <row r="60" spans="2:11" x14ac:dyDescent="0.25">
      <c r="J60" s="1">
        <v>93</v>
      </c>
      <c r="K60" s="1" t="s">
        <v>134</v>
      </c>
    </row>
    <row r="61" spans="2:11" x14ac:dyDescent="0.25">
      <c r="J61" s="1">
        <v>94</v>
      </c>
      <c r="K61" s="1" t="s">
        <v>135</v>
      </c>
    </row>
    <row r="62" spans="2:11" x14ac:dyDescent="0.25">
      <c r="J62" s="1">
        <v>102</v>
      </c>
      <c r="K62" s="1" t="s">
        <v>136</v>
      </c>
    </row>
    <row r="63" spans="2:11" x14ac:dyDescent="0.25">
      <c r="J63" s="1">
        <v>113</v>
      </c>
      <c r="K63" s="1" t="s">
        <v>137</v>
      </c>
    </row>
    <row r="64" spans="2:11" x14ac:dyDescent="0.25">
      <c r="J64" s="1">
        <v>117</v>
      </c>
      <c r="K64" s="1" t="s">
        <v>138</v>
      </c>
    </row>
    <row r="65" spans="10:11" x14ac:dyDescent="0.25">
      <c r="J65" s="1">
        <v>126</v>
      </c>
      <c r="K65" s="1" t="s">
        <v>139</v>
      </c>
    </row>
    <row r="66" spans="10:11" x14ac:dyDescent="0.25">
      <c r="J66" s="1">
        <v>141</v>
      </c>
      <c r="K66" s="1" t="s">
        <v>140</v>
      </c>
    </row>
    <row r="67" spans="10:11" x14ac:dyDescent="0.25">
      <c r="J67" s="1">
        <v>149</v>
      </c>
      <c r="K67" s="1" t="s">
        <v>141</v>
      </c>
    </row>
    <row r="68" spans="10:11" x14ac:dyDescent="0.25">
      <c r="J68" s="1">
        <v>151</v>
      </c>
      <c r="K68" s="1" t="s">
        <v>142</v>
      </c>
    </row>
    <row r="69" spans="10:11" x14ac:dyDescent="0.25">
      <c r="J69" s="1">
        <v>152</v>
      </c>
      <c r="K69" s="1" t="s">
        <v>143</v>
      </c>
    </row>
    <row r="70" spans="10:11" x14ac:dyDescent="0.25">
      <c r="J70" s="1">
        <v>153</v>
      </c>
      <c r="K70" s="1" t="s">
        <v>144</v>
      </c>
    </row>
    <row r="71" spans="10:11" x14ac:dyDescent="0.25">
      <c r="J71" s="1">
        <v>155</v>
      </c>
      <c r="K71" s="1" t="s">
        <v>145</v>
      </c>
    </row>
    <row r="72" spans="10:11" x14ac:dyDescent="0.25">
      <c r="J72" s="1">
        <v>157</v>
      </c>
      <c r="K72" s="1" t="s">
        <v>146</v>
      </c>
    </row>
    <row r="73" spans="10:11" x14ac:dyDescent="0.25">
      <c r="J73" s="1">
        <v>160</v>
      </c>
      <c r="K73" s="1" t="s">
        <v>147</v>
      </c>
    </row>
    <row r="74" spans="10:11" x14ac:dyDescent="0.25">
      <c r="J74" s="1">
        <v>161</v>
      </c>
      <c r="K74" s="1" t="s">
        <v>148</v>
      </c>
    </row>
  </sheetData>
  <mergeCells count="4">
    <mergeCell ref="A1:B1"/>
    <mergeCell ref="D1:G1"/>
    <mergeCell ref="A19:B19"/>
    <mergeCell ref="A31:B31"/>
  </mergeCells>
  <dataValidations count="2">
    <dataValidation type="list" allowBlank="1" showInputMessage="1" showErrorMessage="1" sqref="B38" xr:uid="{00000000-0002-0000-0000-000000000000}">
      <formula1>$B$45:$B$49</formula1>
      <formula2>0</formula2>
    </dataValidation>
    <dataValidation type="list" allowBlank="1" showInputMessage="1" showErrorMessage="1" sqref="B25" xr:uid="{00000000-0002-0000-0000-000001000000}">
      <formula1>$A$47:$A$48</formula1>
      <formula2>0</formula2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20"/>
  <sheetViews>
    <sheetView showGridLines="0" topLeftCell="D1" zoomScale="95" zoomScaleNormal="95" workbookViewId="0">
      <selection activeCell="S14" sqref="S14"/>
    </sheetView>
  </sheetViews>
  <sheetFormatPr baseColWidth="10" defaultColWidth="11.5703125" defaultRowHeight="15" x14ac:dyDescent="0.25"/>
  <cols>
    <col min="1" max="1" width="3.28515625" style="60" customWidth="1"/>
    <col min="2" max="2" width="8.28515625" style="61" customWidth="1"/>
    <col min="3" max="3" width="4" style="60" hidden="1" customWidth="1"/>
    <col min="4" max="4" width="15.42578125" style="60" customWidth="1"/>
    <col min="5" max="5" width="14" style="60" hidden="1" customWidth="1"/>
    <col min="6" max="6" width="14" style="60" customWidth="1"/>
    <col min="7" max="7" width="14" style="60" hidden="1" customWidth="1"/>
    <col min="8" max="9" width="14" style="60" customWidth="1"/>
    <col min="10" max="11" width="14" style="60" hidden="1" customWidth="1"/>
    <col min="12" max="12" width="10.85546875" style="60" customWidth="1"/>
    <col min="13" max="13" width="2" style="62" customWidth="1"/>
    <col min="14" max="14" width="10.42578125" style="60" customWidth="1"/>
    <col min="15" max="19" width="14" style="60" customWidth="1"/>
    <col min="20" max="20" width="11.5703125" style="60"/>
    <col min="21" max="21" width="11.5703125" style="60" hidden="1"/>
    <col min="22" max="249" width="11.5703125" style="60"/>
    <col min="250" max="250" width="6.5703125" style="60" customWidth="1"/>
    <col min="251" max="251" width="11.5703125" style="60" hidden="1"/>
    <col min="252" max="252" width="11.42578125" style="60" customWidth="1"/>
    <col min="253" max="253" width="11.5703125" style="60" hidden="1"/>
    <col min="254" max="254" width="14.42578125" style="60" customWidth="1"/>
    <col min="255" max="255" width="10.7109375" style="60" customWidth="1"/>
    <col min="256" max="256" width="11.42578125" style="60" customWidth="1"/>
    <col min="257" max="257" width="14.28515625" style="60" customWidth="1"/>
    <col min="258" max="259" width="11.5703125" style="60" hidden="1"/>
    <col min="260" max="260" width="11.5703125" style="60"/>
    <col min="261" max="261" width="34.140625" style="60" customWidth="1"/>
    <col min="262" max="262" width="18.28515625" style="60" customWidth="1"/>
    <col min="263" max="505" width="11.5703125" style="60"/>
    <col min="506" max="506" width="6.5703125" style="60" customWidth="1"/>
    <col min="507" max="507" width="11.5703125" style="60" hidden="1"/>
    <col min="508" max="508" width="11.42578125" style="60" customWidth="1"/>
    <col min="509" max="509" width="11.5703125" style="60" hidden="1"/>
    <col min="510" max="510" width="14.42578125" style="60" customWidth="1"/>
    <col min="511" max="511" width="10.7109375" style="60" customWidth="1"/>
    <col min="512" max="512" width="11.42578125" style="60" customWidth="1"/>
    <col min="513" max="513" width="14.28515625" style="60" customWidth="1"/>
    <col min="514" max="515" width="11.5703125" style="60" hidden="1"/>
    <col min="516" max="516" width="11.5703125" style="60"/>
    <col min="517" max="517" width="34.140625" style="60" customWidth="1"/>
    <col min="518" max="518" width="18.28515625" style="60" customWidth="1"/>
    <col min="519" max="761" width="11.5703125" style="60"/>
    <col min="762" max="762" width="6.5703125" style="60" customWidth="1"/>
    <col min="763" max="763" width="11.5703125" style="60" hidden="1"/>
    <col min="764" max="764" width="11.42578125" style="60" customWidth="1"/>
    <col min="765" max="765" width="11.5703125" style="60" hidden="1"/>
    <col min="766" max="766" width="14.42578125" style="60" customWidth="1"/>
    <col min="767" max="767" width="10.7109375" style="60" customWidth="1"/>
    <col min="768" max="768" width="11.42578125" style="60" customWidth="1"/>
    <col min="769" max="769" width="14.28515625" style="60" customWidth="1"/>
    <col min="770" max="771" width="11.5703125" style="60" hidden="1"/>
    <col min="772" max="772" width="11.5703125" style="60"/>
    <col min="773" max="773" width="34.140625" style="60" customWidth="1"/>
    <col min="774" max="774" width="18.28515625" style="60" customWidth="1"/>
    <col min="775" max="1017" width="11.5703125" style="60"/>
    <col min="1018" max="1018" width="6.5703125" style="60" customWidth="1"/>
    <col min="1019" max="1019" width="11.5703125" style="60" hidden="1"/>
    <col min="1020" max="1020" width="11.42578125" style="60" customWidth="1"/>
    <col min="1021" max="1021" width="11.5703125" style="60" hidden="1"/>
    <col min="1022" max="1022" width="14.42578125" style="60" customWidth="1"/>
    <col min="1023" max="1023" width="10.7109375" style="60" customWidth="1"/>
    <col min="1024" max="1024" width="11.42578125" style="60" customWidth="1"/>
  </cols>
  <sheetData>
    <row r="1" spans="2:21" ht="12.75" customHeight="1" x14ac:dyDescent="0.25">
      <c r="F1" s="63"/>
    </row>
    <row r="2" spans="2:21" hidden="1" x14ac:dyDescent="0.25">
      <c r="B2" s="61" t="s">
        <v>149</v>
      </c>
      <c r="F2" s="64">
        <f>H7/12</f>
        <v>7.4999999999999997E-3</v>
      </c>
      <c r="G2" s="65">
        <f>(H7/12+1)^F7</f>
        <v>1.5656810269415731</v>
      </c>
      <c r="H2" s="66">
        <f>1-(1/G2)</f>
        <v>0.3613003014072308</v>
      </c>
    </row>
    <row r="3" spans="2:21" x14ac:dyDescent="0.25">
      <c r="K3" s="67"/>
      <c r="N3" s="68"/>
      <c r="O3" s="69"/>
      <c r="P3" s="68"/>
      <c r="Q3" s="68"/>
      <c r="R3" s="68"/>
      <c r="S3" s="68"/>
    </row>
    <row r="4" spans="2:21" x14ac:dyDescent="0.25">
      <c r="K4" s="70"/>
      <c r="N4" s="68"/>
      <c r="O4" s="69"/>
      <c r="P4" s="68"/>
      <c r="Q4" s="68"/>
      <c r="R4" s="68"/>
      <c r="S4" s="68"/>
    </row>
    <row r="5" spans="2:21" ht="15" customHeight="1" x14ac:dyDescent="0.25">
      <c r="D5" s="173" t="s">
        <v>117</v>
      </c>
      <c r="E5" s="173"/>
      <c r="F5" s="173"/>
      <c r="G5" s="173"/>
      <c r="H5" s="173"/>
      <c r="I5" s="173"/>
      <c r="N5" s="68"/>
      <c r="O5" s="69"/>
      <c r="P5" s="174" t="s">
        <v>150</v>
      </c>
      <c r="Q5" s="174"/>
      <c r="R5" s="174"/>
      <c r="S5" s="71"/>
    </row>
    <row r="6" spans="2:21" ht="25.5" x14ac:dyDescent="0.25">
      <c r="D6" s="72" t="s">
        <v>151</v>
      </c>
      <c r="E6" s="73"/>
      <c r="F6" s="74" t="s">
        <v>152</v>
      </c>
      <c r="G6" s="73"/>
      <c r="H6" s="74" t="s">
        <v>153</v>
      </c>
      <c r="I6" s="75" t="s">
        <v>154</v>
      </c>
      <c r="K6" s="76"/>
      <c r="N6" s="68"/>
      <c r="O6" s="69"/>
      <c r="P6" s="77" t="s">
        <v>151</v>
      </c>
      <c r="Q6" s="78" t="s">
        <v>152</v>
      </c>
      <c r="R6" s="78" t="s">
        <v>153</v>
      </c>
      <c r="S6" s="79" t="s">
        <v>154</v>
      </c>
      <c r="U6" s="80">
        <v>30</v>
      </c>
    </row>
    <row r="7" spans="2:21" x14ac:dyDescent="0.25">
      <c r="B7" s="81"/>
      <c r="C7" s="81"/>
      <c r="D7" s="82">
        <f>+'INFORMACION GENERAL'!B29</f>
        <v>240600</v>
      </c>
      <c r="E7" s="83"/>
      <c r="F7" s="84">
        <f>+'INFORMACION GENERAL'!B21</f>
        <v>60</v>
      </c>
      <c r="H7" s="85">
        <f>+'INFORMACION GENERAL'!B22</f>
        <v>0.09</v>
      </c>
      <c r="I7" s="86">
        <f>D7*(F2/H2)</f>
        <v>4994.4602674607295</v>
      </c>
      <c r="K7" s="70"/>
      <c r="N7" s="68"/>
      <c r="O7" s="69"/>
      <c r="P7" s="87">
        <f>+D7</f>
        <v>240600</v>
      </c>
      <c r="Q7" s="88">
        <f>+F7</f>
        <v>60</v>
      </c>
      <c r="R7" s="89">
        <f>+H7</f>
        <v>0.09</v>
      </c>
      <c r="S7" s="90">
        <f>+Q14+R14</f>
        <v>5814.5</v>
      </c>
    </row>
    <row r="8" spans="2:21" x14ac:dyDescent="0.25">
      <c r="F8" s="91"/>
      <c r="H8" s="92"/>
      <c r="N8" s="68"/>
      <c r="O8" s="69"/>
      <c r="P8" s="93"/>
      <c r="Q8" s="93"/>
      <c r="R8" s="93"/>
      <c r="S8" s="93"/>
    </row>
    <row r="9" spans="2:21" s="94" customFormat="1" ht="14.45" customHeight="1" x14ac:dyDescent="0.2">
      <c r="B9" s="175" t="s">
        <v>155</v>
      </c>
      <c r="C9" s="95"/>
      <c r="D9" s="176" t="s">
        <v>156</v>
      </c>
      <c r="E9" s="177" t="s">
        <v>157</v>
      </c>
      <c r="F9" s="177"/>
      <c r="G9" s="177"/>
      <c r="H9" s="177" t="s">
        <v>117</v>
      </c>
      <c r="I9" s="178" t="s">
        <v>158</v>
      </c>
      <c r="J9" s="179" t="s">
        <v>154</v>
      </c>
      <c r="K9" s="179" t="s">
        <v>159</v>
      </c>
      <c r="M9" s="96"/>
      <c r="N9" s="68"/>
      <c r="O9" s="180" t="s">
        <v>160</v>
      </c>
      <c r="P9" s="180" t="s">
        <v>161</v>
      </c>
      <c r="Q9" s="181" t="s">
        <v>156</v>
      </c>
      <c r="R9" s="181" t="s">
        <v>157</v>
      </c>
      <c r="S9" s="172" t="s">
        <v>150</v>
      </c>
    </row>
    <row r="10" spans="2:21" s="94" customFormat="1" ht="14.45" customHeight="1" x14ac:dyDescent="0.2">
      <c r="B10" s="175"/>
      <c r="C10" s="97"/>
      <c r="D10" s="176"/>
      <c r="E10" s="177"/>
      <c r="F10" s="177"/>
      <c r="G10" s="177"/>
      <c r="H10" s="177"/>
      <c r="I10" s="178"/>
      <c r="J10" s="179"/>
      <c r="K10" s="179"/>
      <c r="M10" s="96"/>
      <c r="N10" s="68"/>
      <c r="O10" s="180"/>
      <c r="P10" s="180"/>
      <c r="Q10" s="181"/>
      <c r="R10" s="181"/>
      <c r="S10" s="172"/>
    </row>
    <row r="11" spans="2:21" s="94" customFormat="1" ht="15" customHeight="1" x14ac:dyDescent="0.2">
      <c r="B11" s="175"/>
      <c r="C11" s="98"/>
      <c r="D11" s="176"/>
      <c r="E11" s="177"/>
      <c r="F11" s="177"/>
      <c r="G11" s="177"/>
      <c r="H11" s="177"/>
      <c r="I11" s="178"/>
      <c r="J11" s="179"/>
      <c r="K11" s="179"/>
      <c r="M11" s="96"/>
      <c r="N11" s="68"/>
      <c r="O11" s="180"/>
      <c r="P11" s="180"/>
      <c r="Q11" s="181"/>
      <c r="R11" s="181"/>
      <c r="S11" s="172"/>
    </row>
    <row r="12" spans="2:21" ht="12.75" customHeight="1" x14ac:dyDescent="0.25">
      <c r="B12" s="175"/>
      <c r="C12" s="99"/>
      <c r="D12" s="176"/>
      <c r="E12" s="177"/>
      <c r="F12" s="177"/>
      <c r="G12" s="177"/>
      <c r="H12" s="177"/>
      <c r="I12" s="178"/>
      <c r="J12" s="100"/>
      <c r="K12" s="100">
        <f>H7</f>
        <v>0.09</v>
      </c>
      <c r="N12" s="68"/>
      <c r="O12" s="180"/>
      <c r="P12" s="180"/>
      <c r="Q12" s="181"/>
      <c r="R12" s="181"/>
      <c r="S12" s="172"/>
    </row>
    <row r="13" spans="2:21" x14ac:dyDescent="0.25">
      <c r="B13" s="101">
        <v>0</v>
      </c>
      <c r="C13" s="102"/>
      <c r="D13" s="102"/>
      <c r="E13" s="102"/>
      <c r="F13" s="102"/>
      <c r="G13" s="102"/>
      <c r="H13" s="102"/>
      <c r="I13" s="103">
        <f>D7</f>
        <v>240600</v>
      </c>
      <c r="J13" s="100">
        <f>I7</f>
        <v>4994.4602674607295</v>
      </c>
      <c r="K13" s="100">
        <f t="shared" ref="K13:K76" si="0">K12</f>
        <v>0.09</v>
      </c>
      <c r="N13" s="68"/>
      <c r="O13" s="104">
        <v>0</v>
      </c>
      <c r="P13" s="105">
        <f>P7</f>
        <v>240600</v>
      </c>
      <c r="Q13" s="106"/>
      <c r="R13" s="106"/>
      <c r="S13" s="106"/>
    </row>
    <row r="14" spans="2:21" x14ac:dyDescent="0.25">
      <c r="B14" s="101">
        <v>1</v>
      </c>
      <c r="C14" s="107"/>
      <c r="D14" s="107">
        <f t="shared" ref="D14:D77" si="1">J13-F14</f>
        <v>3189.9602674607295</v>
      </c>
      <c r="E14" s="107"/>
      <c r="F14" s="107">
        <f t="shared" ref="F14:F77" si="2">(I13*K12)/12</f>
        <v>1804.5</v>
      </c>
      <c r="G14" s="107"/>
      <c r="H14" s="107">
        <f t="shared" ref="H14:H77" si="3">D14+F14</f>
        <v>4994.4602674607295</v>
      </c>
      <c r="I14" s="107">
        <f t="shared" ref="I14:I77" si="4">I13-D14</f>
        <v>237410.03973253927</v>
      </c>
      <c r="J14" s="100">
        <f t="shared" ref="J14:J77" si="5">J13</f>
        <v>4994.4602674607295</v>
      </c>
      <c r="K14" s="100">
        <f t="shared" si="0"/>
        <v>0.09</v>
      </c>
      <c r="N14" s="68"/>
      <c r="O14" s="108">
        <v>1</v>
      </c>
      <c r="P14" s="109">
        <f t="shared" ref="P14:P77" si="6">P13-Q14</f>
        <v>236590</v>
      </c>
      <c r="Q14" s="105">
        <f>P7/Q7</f>
        <v>4010</v>
      </c>
      <c r="R14" s="105">
        <f t="shared" ref="R14:R77" si="7">(((P13*$R$7/360))*$U$6)</f>
        <v>1804.5</v>
      </c>
      <c r="S14" s="110">
        <f t="shared" ref="S14:S77" si="8">+Q14+R14</f>
        <v>5814.5</v>
      </c>
    </row>
    <row r="15" spans="2:21" x14ac:dyDescent="0.25">
      <c r="B15" s="101">
        <f t="shared" ref="B15:B78" si="9">B14+1</f>
        <v>2</v>
      </c>
      <c r="C15" s="107"/>
      <c r="D15" s="107">
        <f t="shared" si="1"/>
        <v>3213.8849694666851</v>
      </c>
      <c r="E15" s="107"/>
      <c r="F15" s="107">
        <f t="shared" si="2"/>
        <v>1780.5752979940444</v>
      </c>
      <c r="G15" s="107"/>
      <c r="H15" s="107">
        <f t="shared" si="3"/>
        <v>4994.4602674607295</v>
      </c>
      <c r="I15" s="107">
        <f t="shared" si="4"/>
        <v>234196.15476307258</v>
      </c>
      <c r="J15" s="100">
        <f t="shared" si="5"/>
        <v>4994.4602674607295</v>
      </c>
      <c r="K15" s="100">
        <f t="shared" si="0"/>
        <v>0.09</v>
      </c>
      <c r="N15" s="68"/>
      <c r="O15" s="108">
        <v>2</v>
      </c>
      <c r="P15" s="110">
        <f t="shared" si="6"/>
        <v>232580</v>
      </c>
      <c r="Q15" s="111">
        <f t="shared" ref="Q15:Q78" si="10">Q14</f>
        <v>4010</v>
      </c>
      <c r="R15" s="111">
        <f t="shared" si="7"/>
        <v>1774.4249999999997</v>
      </c>
      <c r="S15" s="109">
        <f t="shared" si="8"/>
        <v>5784.4249999999993</v>
      </c>
    </row>
    <row r="16" spans="2:21" x14ac:dyDescent="0.25">
      <c r="B16" s="101">
        <f t="shared" si="9"/>
        <v>3</v>
      </c>
      <c r="C16" s="107"/>
      <c r="D16" s="107">
        <f t="shared" si="1"/>
        <v>3237.9891067376848</v>
      </c>
      <c r="E16" s="107"/>
      <c r="F16" s="107">
        <f t="shared" si="2"/>
        <v>1756.4711607230445</v>
      </c>
      <c r="G16" s="107"/>
      <c r="H16" s="107">
        <f t="shared" si="3"/>
        <v>4994.4602674607295</v>
      </c>
      <c r="I16" s="107">
        <f t="shared" si="4"/>
        <v>230958.1656563349</v>
      </c>
      <c r="J16" s="100">
        <f t="shared" si="5"/>
        <v>4994.4602674607295</v>
      </c>
      <c r="K16" s="100">
        <f t="shared" si="0"/>
        <v>0.09</v>
      </c>
      <c r="N16" s="68"/>
      <c r="O16" s="108">
        <v>3</v>
      </c>
      <c r="P16" s="110">
        <f t="shared" si="6"/>
        <v>228570</v>
      </c>
      <c r="Q16" s="105">
        <f t="shared" si="10"/>
        <v>4010</v>
      </c>
      <c r="R16" s="105">
        <f t="shared" si="7"/>
        <v>1744.3500000000001</v>
      </c>
      <c r="S16" s="110">
        <f t="shared" si="8"/>
        <v>5754.35</v>
      </c>
    </row>
    <row r="17" spans="2:19" x14ac:dyDescent="0.25">
      <c r="B17" s="101">
        <f t="shared" si="9"/>
        <v>4</v>
      </c>
      <c r="C17" s="107"/>
      <c r="D17" s="107">
        <f t="shared" si="1"/>
        <v>3262.2740250382176</v>
      </c>
      <c r="E17" s="107"/>
      <c r="F17" s="107">
        <f t="shared" si="2"/>
        <v>1732.1862424225117</v>
      </c>
      <c r="G17" s="107"/>
      <c r="H17" s="107">
        <f t="shared" si="3"/>
        <v>4994.4602674607295</v>
      </c>
      <c r="I17" s="107">
        <f t="shared" si="4"/>
        <v>227695.89163129669</v>
      </c>
      <c r="J17" s="100">
        <f t="shared" si="5"/>
        <v>4994.4602674607295</v>
      </c>
      <c r="K17" s="100">
        <f t="shared" si="0"/>
        <v>0.09</v>
      </c>
      <c r="N17" s="68"/>
      <c r="O17" s="108">
        <v>4</v>
      </c>
      <c r="P17" s="110">
        <f t="shared" si="6"/>
        <v>224560</v>
      </c>
      <c r="Q17" s="105">
        <f t="shared" si="10"/>
        <v>4010</v>
      </c>
      <c r="R17" s="105">
        <f t="shared" si="7"/>
        <v>1714.2749999999999</v>
      </c>
      <c r="S17" s="110">
        <f t="shared" si="8"/>
        <v>5724.2749999999996</v>
      </c>
    </row>
    <row r="18" spans="2:19" x14ac:dyDescent="0.25">
      <c r="B18" s="101">
        <f t="shared" si="9"/>
        <v>5</v>
      </c>
      <c r="C18" s="107"/>
      <c r="D18" s="107">
        <f t="shared" si="1"/>
        <v>3286.7410802260047</v>
      </c>
      <c r="E18" s="107"/>
      <c r="F18" s="107">
        <f t="shared" si="2"/>
        <v>1707.719187234725</v>
      </c>
      <c r="G18" s="107"/>
      <c r="H18" s="107">
        <f t="shared" si="3"/>
        <v>4994.4602674607295</v>
      </c>
      <c r="I18" s="107">
        <f t="shared" si="4"/>
        <v>224409.15055107069</v>
      </c>
      <c r="J18" s="100">
        <f t="shared" si="5"/>
        <v>4994.4602674607295</v>
      </c>
      <c r="K18" s="100">
        <f t="shared" si="0"/>
        <v>0.09</v>
      </c>
      <c r="N18" s="68"/>
      <c r="O18" s="108">
        <v>5</v>
      </c>
      <c r="P18" s="110">
        <f t="shared" si="6"/>
        <v>220550</v>
      </c>
      <c r="Q18" s="105">
        <f t="shared" si="10"/>
        <v>4010</v>
      </c>
      <c r="R18" s="105">
        <f t="shared" si="7"/>
        <v>1684.1999999999998</v>
      </c>
      <c r="S18" s="110">
        <f t="shared" si="8"/>
        <v>5694.2</v>
      </c>
    </row>
    <row r="19" spans="2:19" x14ac:dyDescent="0.25">
      <c r="B19" s="101">
        <f t="shared" si="9"/>
        <v>6</v>
      </c>
      <c r="C19" s="107"/>
      <c r="D19" s="107">
        <f t="shared" si="1"/>
        <v>3311.3916383276992</v>
      </c>
      <c r="E19" s="107"/>
      <c r="F19" s="107">
        <f t="shared" si="2"/>
        <v>1683.0686291330301</v>
      </c>
      <c r="G19" s="107"/>
      <c r="H19" s="107">
        <f t="shared" si="3"/>
        <v>4994.4602674607295</v>
      </c>
      <c r="I19" s="107">
        <f t="shared" si="4"/>
        <v>221097.75891274298</v>
      </c>
      <c r="J19" s="100">
        <f t="shared" si="5"/>
        <v>4994.4602674607295</v>
      </c>
      <c r="K19" s="100">
        <f t="shared" si="0"/>
        <v>0.09</v>
      </c>
      <c r="N19" s="68"/>
      <c r="O19" s="108">
        <v>6</v>
      </c>
      <c r="P19" s="110">
        <f t="shared" si="6"/>
        <v>216540</v>
      </c>
      <c r="Q19" s="105">
        <f t="shared" si="10"/>
        <v>4010</v>
      </c>
      <c r="R19" s="105">
        <f t="shared" si="7"/>
        <v>1654.125</v>
      </c>
      <c r="S19" s="110">
        <f t="shared" si="8"/>
        <v>5664.125</v>
      </c>
    </row>
    <row r="20" spans="2:19" ht="12.75" customHeight="1" x14ac:dyDescent="0.25">
      <c r="B20" s="101">
        <f t="shared" si="9"/>
        <v>7</v>
      </c>
      <c r="C20" s="107"/>
      <c r="D20" s="107">
        <f t="shared" si="1"/>
        <v>3336.2270756151574</v>
      </c>
      <c r="E20" s="107"/>
      <c r="F20" s="107">
        <f t="shared" si="2"/>
        <v>1658.2331918455723</v>
      </c>
      <c r="G20" s="107"/>
      <c r="H20" s="107">
        <f t="shared" si="3"/>
        <v>4994.4602674607295</v>
      </c>
      <c r="I20" s="107">
        <f t="shared" si="4"/>
        <v>217761.53183712781</v>
      </c>
      <c r="J20" s="100">
        <f t="shared" si="5"/>
        <v>4994.4602674607295</v>
      </c>
      <c r="K20" s="100">
        <f t="shared" si="0"/>
        <v>0.09</v>
      </c>
      <c r="N20" s="68"/>
      <c r="O20" s="108">
        <v>7</v>
      </c>
      <c r="P20" s="110">
        <f t="shared" si="6"/>
        <v>212530</v>
      </c>
      <c r="Q20" s="105">
        <f t="shared" si="10"/>
        <v>4010</v>
      </c>
      <c r="R20" s="105">
        <f t="shared" si="7"/>
        <v>1624.05</v>
      </c>
      <c r="S20" s="110">
        <f t="shared" si="8"/>
        <v>5634.05</v>
      </c>
    </row>
    <row r="21" spans="2:19" x14ac:dyDescent="0.25">
      <c r="B21" s="101">
        <f t="shared" si="9"/>
        <v>8</v>
      </c>
      <c r="C21" s="107"/>
      <c r="D21" s="107">
        <f t="shared" si="1"/>
        <v>3361.2487786822712</v>
      </c>
      <c r="E21" s="107"/>
      <c r="F21" s="107">
        <f t="shared" si="2"/>
        <v>1633.2114887784585</v>
      </c>
      <c r="G21" s="107"/>
      <c r="H21" s="107">
        <f t="shared" si="3"/>
        <v>4994.4602674607295</v>
      </c>
      <c r="I21" s="107">
        <f t="shared" si="4"/>
        <v>214400.28305844555</v>
      </c>
      <c r="J21" s="100">
        <f t="shared" si="5"/>
        <v>4994.4602674607295</v>
      </c>
      <c r="K21" s="100">
        <f t="shared" si="0"/>
        <v>0.09</v>
      </c>
      <c r="N21" s="68"/>
      <c r="O21" s="108">
        <v>8</v>
      </c>
      <c r="P21" s="110">
        <f t="shared" si="6"/>
        <v>208520</v>
      </c>
      <c r="Q21" s="105">
        <f t="shared" si="10"/>
        <v>4010</v>
      </c>
      <c r="R21" s="105">
        <f t="shared" si="7"/>
        <v>1593.9749999999999</v>
      </c>
      <c r="S21" s="110">
        <f t="shared" si="8"/>
        <v>5603.9750000000004</v>
      </c>
    </row>
    <row r="22" spans="2:19" x14ac:dyDescent="0.25">
      <c r="B22" s="101">
        <f t="shared" si="9"/>
        <v>9</v>
      </c>
      <c r="C22" s="107"/>
      <c r="D22" s="107">
        <f t="shared" si="1"/>
        <v>3386.4581445223876</v>
      </c>
      <c r="E22" s="107"/>
      <c r="F22" s="107">
        <f t="shared" si="2"/>
        <v>1608.0021229383417</v>
      </c>
      <c r="G22" s="107"/>
      <c r="H22" s="107">
        <f t="shared" si="3"/>
        <v>4994.4602674607295</v>
      </c>
      <c r="I22" s="107">
        <f t="shared" si="4"/>
        <v>211013.82491392316</v>
      </c>
      <c r="J22" s="100">
        <f t="shared" si="5"/>
        <v>4994.4602674607295</v>
      </c>
      <c r="K22" s="100">
        <f t="shared" si="0"/>
        <v>0.09</v>
      </c>
      <c r="N22" s="68"/>
      <c r="O22" s="108">
        <v>9</v>
      </c>
      <c r="P22" s="110">
        <f t="shared" si="6"/>
        <v>204510</v>
      </c>
      <c r="Q22" s="105">
        <f t="shared" si="10"/>
        <v>4010</v>
      </c>
      <c r="R22" s="105">
        <f t="shared" si="7"/>
        <v>1563.8999999999999</v>
      </c>
      <c r="S22" s="110">
        <f t="shared" si="8"/>
        <v>5573.9</v>
      </c>
    </row>
    <row r="23" spans="2:19" x14ac:dyDescent="0.25">
      <c r="B23" s="101">
        <f t="shared" si="9"/>
        <v>10</v>
      </c>
      <c r="C23" s="107"/>
      <c r="D23" s="107">
        <f t="shared" si="1"/>
        <v>3411.8565806063061</v>
      </c>
      <c r="E23" s="107"/>
      <c r="F23" s="107">
        <f t="shared" si="2"/>
        <v>1582.6036868544236</v>
      </c>
      <c r="G23" s="107"/>
      <c r="H23" s="107">
        <f t="shared" si="3"/>
        <v>4994.4602674607295</v>
      </c>
      <c r="I23" s="107">
        <f t="shared" si="4"/>
        <v>207601.96833331685</v>
      </c>
      <c r="J23" s="100">
        <f t="shared" si="5"/>
        <v>4994.4602674607295</v>
      </c>
      <c r="K23" s="100">
        <f t="shared" si="0"/>
        <v>0.09</v>
      </c>
      <c r="N23" s="68"/>
      <c r="O23" s="108">
        <v>10</v>
      </c>
      <c r="P23" s="110">
        <f t="shared" si="6"/>
        <v>200500</v>
      </c>
      <c r="Q23" s="105">
        <f t="shared" si="10"/>
        <v>4010</v>
      </c>
      <c r="R23" s="105">
        <f t="shared" si="7"/>
        <v>1533.8249999999998</v>
      </c>
      <c r="S23" s="110">
        <f t="shared" si="8"/>
        <v>5543.8249999999998</v>
      </c>
    </row>
    <row r="24" spans="2:19" x14ac:dyDescent="0.25">
      <c r="B24" s="101">
        <f t="shared" si="9"/>
        <v>11</v>
      </c>
      <c r="C24" s="107"/>
      <c r="D24" s="107">
        <f t="shared" si="1"/>
        <v>3437.4455049608532</v>
      </c>
      <c r="E24" s="107"/>
      <c r="F24" s="107">
        <f t="shared" si="2"/>
        <v>1557.0147624998763</v>
      </c>
      <c r="G24" s="107"/>
      <c r="H24" s="107">
        <f t="shared" si="3"/>
        <v>4994.4602674607295</v>
      </c>
      <c r="I24" s="107">
        <f t="shared" si="4"/>
        <v>204164.52282835598</v>
      </c>
      <c r="J24" s="100">
        <f t="shared" si="5"/>
        <v>4994.4602674607295</v>
      </c>
      <c r="K24" s="100">
        <f t="shared" si="0"/>
        <v>0.09</v>
      </c>
      <c r="N24" s="68"/>
      <c r="O24" s="108">
        <v>11</v>
      </c>
      <c r="P24" s="110">
        <f t="shared" si="6"/>
        <v>196490</v>
      </c>
      <c r="Q24" s="105">
        <f t="shared" si="10"/>
        <v>4010</v>
      </c>
      <c r="R24" s="105">
        <f t="shared" si="7"/>
        <v>1503.75</v>
      </c>
      <c r="S24" s="110">
        <f t="shared" si="8"/>
        <v>5513.75</v>
      </c>
    </row>
    <row r="25" spans="2:19" x14ac:dyDescent="0.25">
      <c r="B25" s="112">
        <f t="shared" si="9"/>
        <v>12</v>
      </c>
      <c r="C25" s="113"/>
      <c r="D25" s="113">
        <f t="shared" si="1"/>
        <v>3463.2263462480596</v>
      </c>
      <c r="E25" s="114"/>
      <c r="F25" s="113">
        <f t="shared" si="2"/>
        <v>1531.2339212126699</v>
      </c>
      <c r="G25" s="114"/>
      <c r="H25" s="113">
        <f t="shared" si="3"/>
        <v>4994.4602674607295</v>
      </c>
      <c r="I25" s="113">
        <f t="shared" si="4"/>
        <v>200701.29648210792</v>
      </c>
      <c r="J25" s="100">
        <f t="shared" si="5"/>
        <v>4994.4602674607295</v>
      </c>
      <c r="K25" s="100">
        <f t="shared" si="0"/>
        <v>0.09</v>
      </c>
      <c r="N25" s="68"/>
      <c r="O25" s="115">
        <v>12</v>
      </c>
      <c r="P25" s="116">
        <f t="shared" si="6"/>
        <v>192480</v>
      </c>
      <c r="Q25" s="117">
        <f t="shared" si="10"/>
        <v>4010</v>
      </c>
      <c r="R25" s="117">
        <f t="shared" si="7"/>
        <v>1473.675</v>
      </c>
      <c r="S25" s="116">
        <f t="shared" si="8"/>
        <v>5483.6750000000002</v>
      </c>
    </row>
    <row r="26" spans="2:19" x14ac:dyDescent="0.25">
      <c r="B26" s="101">
        <f t="shared" si="9"/>
        <v>13</v>
      </c>
      <c r="C26" s="118"/>
      <c r="D26" s="107">
        <f t="shared" si="1"/>
        <v>3489.2005438449205</v>
      </c>
      <c r="E26" s="118"/>
      <c r="F26" s="107">
        <f t="shared" si="2"/>
        <v>1505.2597236158092</v>
      </c>
      <c r="G26" s="118"/>
      <c r="H26" s="107">
        <f t="shared" si="3"/>
        <v>4994.4602674607295</v>
      </c>
      <c r="I26" s="107">
        <f t="shared" si="4"/>
        <v>197212.095938263</v>
      </c>
      <c r="J26" s="100">
        <f t="shared" si="5"/>
        <v>4994.4602674607295</v>
      </c>
      <c r="K26" s="100">
        <f t="shared" si="0"/>
        <v>0.09</v>
      </c>
      <c r="N26" s="68"/>
      <c r="O26" s="108">
        <v>13</v>
      </c>
      <c r="P26" s="110">
        <f t="shared" si="6"/>
        <v>188470</v>
      </c>
      <c r="Q26" s="105">
        <f t="shared" si="10"/>
        <v>4010</v>
      </c>
      <c r="R26" s="105">
        <f t="shared" si="7"/>
        <v>1443.6000000000001</v>
      </c>
      <c r="S26" s="110">
        <f t="shared" si="8"/>
        <v>5453.6</v>
      </c>
    </row>
    <row r="27" spans="2:19" x14ac:dyDescent="0.25">
      <c r="B27" s="101">
        <f t="shared" si="9"/>
        <v>14</v>
      </c>
      <c r="C27" s="118"/>
      <c r="D27" s="107">
        <f t="shared" si="1"/>
        <v>3515.3695479237567</v>
      </c>
      <c r="E27" s="118"/>
      <c r="F27" s="107">
        <f t="shared" si="2"/>
        <v>1479.0907195369725</v>
      </c>
      <c r="G27" s="118"/>
      <c r="H27" s="107">
        <f t="shared" si="3"/>
        <v>4994.4602674607295</v>
      </c>
      <c r="I27" s="107">
        <f t="shared" si="4"/>
        <v>193696.72639033923</v>
      </c>
      <c r="J27" s="100">
        <f t="shared" si="5"/>
        <v>4994.4602674607295</v>
      </c>
      <c r="K27" s="100">
        <f t="shared" si="0"/>
        <v>0.09</v>
      </c>
      <c r="N27" s="68"/>
      <c r="O27" s="108">
        <v>14</v>
      </c>
      <c r="P27" s="110">
        <f t="shared" si="6"/>
        <v>184460</v>
      </c>
      <c r="Q27" s="105">
        <f t="shared" si="10"/>
        <v>4010</v>
      </c>
      <c r="R27" s="105">
        <f t="shared" si="7"/>
        <v>1413.5250000000001</v>
      </c>
      <c r="S27" s="110">
        <f t="shared" si="8"/>
        <v>5423.5249999999996</v>
      </c>
    </row>
    <row r="28" spans="2:19" x14ac:dyDescent="0.25">
      <c r="B28" s="101">
        <f t="shared" si="9"/>
        <v>15</v>
      </c>
      <c r="C28" s="118"/>
      <c r="D28" s="107">
        <f t="shared" si="1"/>
        <v>3541.7348195331851</v>
      </c>
      <c r="E28" s="118"/>
      <c r="F28" s="107">
        <f t="shared" si="2"/>
        <v>1452.7254479275441</v>
      </c>
      <c r="G28" s="118"/>
      <c r="H28" s="107">
        <f t="shared" si="3"/>
        <v>4994.4602674607295</v>
      </c>
      <c r="I28" s="107">
        <f t="shared" si="4"/>
        <v>190154.99157080604</v>
      </c>
      <c r="J28" s="100">
        <f t="shared" si="5"/>
        <v>4994.4602674607295</v>
      </c>
      <c r="K28" s="100">
        <f t="shared" si="0"/>
        <v>0.09</v>
      </c>
      <c r="N28" s="68"/>
      <c r="O28" s="108">
        <v>15</v>
      </c>
      <c r="P28" s="110">
        <f t="shared" si="6"/>
        <v>180450</v>
      </c>
      <c r="Q28" s="105">
        <f t="shared" si="10"/>
        <v>4010</v>
      </c>
      <c r="R28" s="105">
        <f t="shared" si="7"/>
        <v>1383.4499999999998</v>
      </c>
      <c r="S28" s="110">
        <f t="shared" si="8"/>
        <v>5393.45</v>
      </c>
    </row>
    <row r="29" spans="2:19" x14ac:dyDescent="0.25">
      <c r="B29" s="101">
        <f t="shared" si="9"/>
        <v>16</v>
      </c>
      <c r="C29" s="118"/>
      <c r="D29" s="107">
        <f t="shared" si="1"/>
        <v>3568.297830679684</v>
      </c>
      <c r="E29" s="118"/>
      <c r="F29" s="107">
        <f t="shared" si="2"/>
        <v>1426.1624367810452</v>
      </c>
      <c r="G29" s="118"/>
      <c r="H29" s="107">
        <f t="shared" si="3"/>
        <v>4994.4602674607295</v>
      </c>
      <c r="I29" s="107">
        <f t="shared" si="4"/>
        <v>186586.69374012636</v>
      </c>
      <c r="J29" s="100">
        <f t="shared" si="5"/>
        <v>4994.4602674607295</v>
      </c>
      <c r="K29" s="100">
        <f t="shared" si="0"/>
        <v>0.09</v>
      </c>
      <c r="N29" s="68"/>
      <c r="O29" s="108">
        <v>16</v>
      </c>
      <c r="P29" s="110">
        <f t="shared" si="6"/>
        <v>176440</v>
      </c>
      <c r="Q29" s="105">
        <f t="shared" si="10"/>
        <v>4010</v>
      </c>
      <c r="R29" s="105">
        <f t="shared" si="7"/>
        <v>1353.375</v>
      </c>
      <c r="S29" s="110">
        <f t="shared" si="8"/>
        <v>5363.375</v>
      </c>
    </row>
    <row r="30" spans="2:19" x14ac:dyDescent="0.25">
      <c r="B30" s="101">
        <f t="shared" si="9"/>
        <v>17</v>
      </c>
      <c r="C30" s="118"/>
      <c r="D30" s="107">
        <f t="shared" si="1"/>
        <v>3595.0600644097822</v>
      </c>
      <c r="E30" s="118"/>
      <c r="F30" s="107">
        <f t="shared" si="2"/>
        <v>1399.4002030509475</v>
      </c>
      <c r="G30" s="118"/>
      <c r="H30" s="107">
        <f t="shared" si="3"/>
        <v>4994.4602674607295</v>
      </c>
      <c r="I30" s="107">
        <f t="shared" si="4"/>
        <v>182991.63367571658</v>
      </c>
      <c r="J30" s="100">
        <f t="shared" si="5"/>
        <v>4994.4602674607295</v>
      </c>
      <c r="K30" s="100">
        <f t="shared" si="0"/>
        <v>0.09</v>
      </c>
      <c r="N30" s="68"/>
      <c r="O30" s="108">
        <v>17</v>
      </c>
      <c r="P30" s="110">
        <f t="shared" si="6"/>
        <v>172430</v>
      </c>
      <c r="Q30" s="105">
        <f t="shared" si="10"/>
        <v>4010</v>
      </c>
      <c r="R30" s="105">
        <f t="shared" si="7"/>
        <v>1323.3</v>
      </c>
      <c r="S30" s="110">
        <f t="shared" si="8"/>
        <v>5333.3</v>
      </c>
    </row>
    <row r="31" spans="2:19" x14ac:dyDescent="0.25">
      <c r="B31" s="112">
        <f t="shared" si="9"/>
        <v>18</v>
      </c>
      <c r="C31" s="119"/>
      <c r="D31" s="113">
        <f t="shared" si="1"/>
        <v>3622.0230148928549</v>
      </c>
      <c r="E31" s="119"/>
      <c r="F31" s="113">
        <f t="shared" si="2"/>
        <v>1372.4372525678743</v>
      </c>
      <c r="G31" s="119"/>
      <c r="H31" s="113">
        <f t="shared" si="3"/>
        <v>4994.4602674607295</v>
      </c>
      <c r="I31" s="113">
        <f t="shared" si="4"/>
        <v>179369.61066082373</v>
      </c>
      <c r="J31" s="100">
        <f t="shared" si="5"/>
        <v>4994.4602674607295</v>
      </c>
      <c r="K31" s="100">
        <f t="shared" si="0"/>
        <v>0.09</v>
      </c>
      <c r="N31" s="68"/>
      <c r="O31" s="115">
        <v>18</v>
      </c>
      <c r="P31" s="116">
        <f t="shared" si="6"/>
        <v>168420</v>
      </c>
      <c r="Q31" s="117">
        <f t="shared" si="10"/>
        <v>4010</v>
      </c>
      <c r="R31" s="117">
        <f t="shared" si="7"/>
        <v>1293.2249999999999</v>
      </c>
      <c r="S31" s="116">
        <f t="shared" si="8"/>
        <v>5303.2250000000004</v>
      </c>
    </row>
    <row r="32" spans="2:19" x14ac:dyDescent="0.25">
      <c r="B32" s="101">
        <f t="shared" si="9"/>
        <v>19</v>
      </c>
      <c r="C32" s="118"/>
      <c r="D32" s="107">
        <f t="shared" si="1"/>
        <v>3649.1881875045515</v>
      </c>
      <c r="E32" s="118"/>
      <c r="F32" s="107">
        <f t="shared" si="2"/>
        <v>1345.272079956178</v>
      </c>
      <c r="G32" s="118"/>
      <c r="H32" s="107">
        <f t="shared" si="3"/>
        <v>4994.4602674607295</v>
      </c>
      <c r="I32" s="107">
        <f t="shared" si="4"/>
        <v>175720.42247331917</v>
      </c>
      <c r="J32" s="100">
        <f t="shared" si="5"/>
        <v>4994.4602674607295</v>
      </c>
      <c r="K32" s="100">
        <f t="shared" si="0"/>
        <v>0.09</v>
      </c>
      <c r="N32" s="68"/>
      <c r="O32" s="108">
        <v>19</v>
      </c>
      <c r="P32" s="110">
        <f t="shared" si="6"/>
        <v>164410</v>
      </c>
      <c r="Q32" s="105">
        <f t="shared" si="10"/>
        <v>4010</v>
      </c>
      <c r="R32" s="105">
        <f t="shared" si="7"/>
        <v>1263.1499999999999</v>
      </c>
      <c r="S32" s="110">
        <f t="shared" si="8"/>
        <v>5273.15</v>
      </c>
    </row>
    <row r="33" spans="2:19" x14ac:dyDescent="0.25">
      <c r="B33" s="101">
        <f t="shared" si="9"/>
        <v>20</v>
      </c>
      <c r="C33" s="118"/>
      <c r="D33" s="107">
        <f t="shared" si="1"/>
        <v>3676.5570989108355</v>
      </c>
      <c r="E33" s="118"/>
      <c r="F33" s="107">
        <f t="shared" si="2"/>
        <v>1317.9031685498937</v>
      </c>
      <c r="G33" s="118"/>
      <c r="H33" s="107">
        <f t="shared" si="3"/>
        <v>4994.4602674607295</v>
      </c>
      <c r="I33" s="107">
        <f t="shared" si="4"/>
        <v>172043.86537440834</v>
      </c>
      <c r="J33" s="100">
        <f t="shared" si="5"/>
        <v>4994.4602674607295</v>
      </c>
      <c r="K33" s="100">
        <f t="shared" si="0"/>
        <v>0.09</v>
      </c>
      <c r="N33" s="68"/>
      <c r="O33" s="108">
        <v>20</v>
      </c>
      <c r="P33" s="110">
        <f t="shared" si="6"/>
        <v>160400</v>
      </c>
      <c r="Q33" s="105">
        <f t="shared" si="10"/>
        <v>4010</v>
      </c>
      <c r="R33" s="105">
        <f t="shared" si="7"/>
        <v>1233.075</v>
      </c>
      <c r="S33" s="110">
        <f t="shared" si="8"/>
        <v>5243.0749999999998</v>
      </c>
    </row>
    <row r="34" spans="2:19" x14ac:dyDescent="0.25">
      <c r="B34" s="101">
        <f t="shared" si="9"/>
        <v>21</v>
      </c>
      <c r="C34" s="118"/>
      <c r="D34" s="107">
        <f t="shared" si="1"/>
        <v>3704.1312771526673</v>
      </c>
      <c r="E34" s="118"/>
      <c r="F34" s="107">
        <f t="shared" si="2"/>
        <v>1290.3289903080624</v>
      </c>
      <c r="G34" s="118"/>
      <c r="H34" s="107">
        <f t="shared" si="3"/>
        <v>4994.4602674607295</v>
      </c>
      <c r="I34" s="107">
        <f t="shared" si="4"/>
        <v>168339.73409725568</v>
      </c>
      <c r="J34" s="100">
        <f t="shared" si="5"/>
        <v>4994.4602674607295</v>
      </c>
      <c r="K34" s="100">
        <f t="shared" si="0"/>
        <v>0.09</v>
      </c>
      <c r="N34" s="68"/>
      <c r="O34" s="108">
        <v>21</v>
      </c>
      <c r="P34" s="110">
        <f t="shared" si="6"/>
        <v>156390</v>
      </c>
      <c r="Q34" s="105">
        <f t="shared" si="10"/>
        <v>4010</v>
      </c>
      <c r="R34" s="105">
        <f t="shared" si="7"/>
        <v>1203</v>
      </c>
      <c r="S34" s="110">
        <f t="shared" si="8"/>
        <v>5213</v>
      </c>
    </row>
    <row r="35" spans="2:19" x14ac:dyDescent="0.25">
      <c r="B35" s="101">
        <f t="shared" si="9"/>
        <v>22</v>
      </c>
      <c r="C35" s="118"/>
      <c r="D35" s="107">
        <f t="shared" si="1"/>
        <v>3731.9122617313119</v>
      </c>
      <c r="E35" s="118"/>
      <c r="F35" s="107">
        <f t="shared" si="2"/>
        <v>1262.5480057294176</v>
      </c>
      <c r="G35" s="118"/>
      <c r="H35" s="107">
        <f t="shared" si="3"/>
        <v>4994.4602674607295</v>
      </c>
      <c r="I35" s="107">
        <f t="shared" si="4"/>
        <v>164607.82183552437</v>
      </c>
      <c r="J35" s="100">
        <f t="shared" si="5"/>
        <v>4994.4602674607295</v>
      </c>
      <c r="K35" s="100">
        <f t="shared" si="0"/>
        <v>0.09</v>
      </c>
      <c r="N35" s="68"/>
      <c r="O35" s="108">
        <v>22</v>
      </c>
      <c r="P35" s="110">
        <f t="shared" si="6"/>
        <v>152380</v>
      </c>
      <c r="Q35" s="105">
        <f t="shared" si="10"/>
        <v>4010</v>
      </c>
      <c r="R35" s="105">
        <f t="shared" si="7"/>
        <v>1172.9250000000002</v>
      </c>
      <c r="S35" s="110">
        <f t="shared" si="8"/>
        <v>5182.9250000000002</v>
      </c>
    </row>
    <row r="36" spans="2:19" x14ac:dyDescent="0.25">
      <c r="B36" s="101">
        <f t="shared" si="9"/>
        <v>23</v>
      </c>
      <c r="C36" s="118"/>
      <c r="D36" s="107">
        <f t="shared" si="1"/>
        <v>3759.9016036942967</v>
      </c>
      <c r="E36" s="118"/>
      <c r="F36" s="107">
        <f t="shared" si="2"/>
        <v>1234.5586637664328</v>
      </c>
      <c r="G36" s="118"/>
      <c r="H36" s="107">
        <f t="shared" si="3"/>
        <v>4994.4602674607295</v>
      </c>
      <c r="I36" s="107">
        <f t="shared" si="4"/>
        <v>160847.92023183007</v>
      </c>
      <c r="J36" s="100">
        <f t="shared" si="5"/>
        <v>4994.4602674607295</v>
      </c>
      <c r="K36" s="100">
        <f t="shared" si="0"/>
        <v>0.09</v>
      </c>
      <c r="N36" s="68"/>
      <c r="O36" s="108">
        <v>23</v>
      </c>
      <c r="P36" s="110">
        <f t="shared" si="6"/>
        <v>148370</v>
      </c>
      <c r="Q36" s="105">
        <f t="shared" si="10"/>
        <v>4010</v>
      </c>
      <c r="R36" s="105">
        <f t="shared" si="7"/>
        <v>1142.8499999999999</v>
      </c>
      <c r="S36" s="110">
        <f t="shared" si="8"/>
        <v>5152.8500000000004</v>
      </c>
    </row>
    <row r="37" spans="2:19" x14ac:dyDescent="0.25">
      <c r="B37" s="112">
        <f t="shared" si="9"/>
        <v>24</v>
      </c>
      <c r="C37" s="119"/>
      <c r="D37" s="113">
        <f t="shared" si="1"/>
        <v>3788.1008657220041</v>
      </c>
      <c r="E37" s="120"/>
      <c r="F37" s="113">
        <f t="shared" si="2"/>
        <v>1206.3594017387254</v>
      </c>
      <c r="G37" s="120"/>
      <c r="H37" s="113">
        <f t="shared" si="3"/>
        <v>4994.4602674607295</v>
      </c>
      <c r="I37" s="113">
        <f t="shared" si="4"/>
        <v>157059.81936610807</v>
      </c>
      <c r="J37" s="100">
        <f t="shared" si="5"/>
        <v>4994.4602674607295</v>
      </c>
      <c r="K37" s="100">
        <f t="shared" si="0"/>
        <v>0.09</v>
      </c>
      <c r="N37" s="68"/>
      <c r="O37" s="115">
        <v>24</v>
      </c>
      <c r="P37" s="116">
        <f t="shared" si="6"/>
        <v>144360</v>
      </c>
      <c r="Q37" s="117">
        <f t="shared" si="10"/>
        <v>4010</v>
      </c>
      <c r="R37" s="117">
        <f t="shared" si="7"/>
        <v>1112.7750000000001</v>
      </c>
      <c r="S37" s="116">
        <f t="shared" si="8"/>
        <v>5122.7749999999996</v>
      </c>
    </row>
    <row r="38" spans="2:19" x14ac:dyDescent="0.25">
      <c r="B38" s="101">
        <f t="shared" si="9"/>
        <v>25</v>
      </c>
      <c r="C38" s="118"/>
      <c r="D38" s="107">
        <f t="shared" si="1"/>
        <v>3816.511622214919</v>
      </c>
      <c r="E38" s="118"/>
      <c r="F38" s="107">
        <f t="shared" si="2"/>
        <v>1177.9486452458104</v>
      </c>
      <c r="G38" s="118"/>
      <c r="H38" s="107">
        <f t="shared" si="3"/>
        <v>4994.4602674607295</v>
      </c>
      <c r="I38" s="107">
        <f t="shared" si="4"/>
        <v>153243.30774389315</v>
      </c>
      <c r="J38" s="100">
        <f t="shared" si="5"/>
        <v>4994.4602674607295</v>
      </c>
      <c r="K38" s="100">
        <f t="shared" si="0"/>
        <v>0.09</v>
      </c>
      <c r="N38" s="68"/>
      <c r="O38" s="108">
        <v>25</v>
      </c>
      <c r="P38" s="110">
        <f t="shared" si="6"/>
        <v>140350</v>
      </c>
      <c r="Q38" s="105">
        <f t="shared" si="10"/>
        <v>4010</v>
      </c>
      <c r="R38" s="105">
        <f t="shared" si="7"/>
        <v>1082.6999999999998</v>
      </c>
      <c r="S38" s="110">
        <f t="shared" si="8"/>
        <v>5092.7</v>
      </c>
    </row>
    <row r="39" spans="2:19" x14ac:dyDescent="0.25">
      <c r="B39" s="101">
        <f t="shared" si="9"/>
        <v>26</v>
      </c>
      <c r="C39" s="118"/>
      <c r="D39" s="107">
        <f t="shared" si="1"/>
        <v>3845.1354593815308</v>
      </c>
      <c r="E39" s="118"/>
      <c r="F39" s="107">
        <f t="shared" si="2"/>
        <v>1149.3248080791986</v>
      </c>
      <c r="G39" s="118"/>
      <c r="H39" s="107">
        <f t="shared" si="3"/>
        <v>4994.4602674607295</v>
      </c>
      <c r="I39" s="107">
        <f t="shared" si="4"/>
        <v>149398.17228451162</v>
      </c>
      <c r="J39" s="100">
        <f t="shared" si="5"/>
        <v>4994.4602674607295</v>
      </c>
      <c r="K39" s="100">
        <f t="shared" si="0"/>
        <v>0.09</v>
      </c>
      <c r="N39" s="68"/>
      <c r="O39" s="108">
        <v>26</v>
      </c>
      <c r="P39" s="110">
        <f t="shared" si="6"/>
        <v>136340</v>
      </c>
      <c r="Q39" s="105">
        <f t="shared" si="10"/>
        <v>4010</v>
      </c>
      <c r="R39" s="105">
        <f t="shared" si="7"/>
        <v>1052.625</v>
      </c>
      <c r="S39" s="110">
        <f t="shared" si="8"/>
        <v>5062.625</v>
      </c>
    </row>
    <row r="40" spans="2:19" x14ac:dyDescent="0.25">
      <c r="B40" s="101">
        <f t="shared" si="9"/>
        <v>27</v>
      </c>
      <c r="C40" s="118"/>
      <c r="D40" s="107">
        <f t="shared" si="1"/>
        <v>3873.9739753268923</v>
      </c>
      <c r="E40" s="118"/>
      <c r="F40" s="107">
        <f t="shared" si="2"/>
        <v>1120.486292133837</v>
      </c>
      <c r="G40" s="118"/>
      <c r="H40" s="107">
        <f t="shared" si="3"/>
        <v>4994.4602674607295</v>
      </c>
      <c r="I40" s="107">
        <f t="shared" si="4"/>
        <v>145524.19830918472</v>
      </c>
      <c r="J40" s="100">
        <f t="shared" si="5"/>
        <v>4994.4602674607295</v>
      </c>
      <c r="K40" s="100">
        <f t="shared" si="0"/>
        <v>0.09</v>
      </c>
      <c r="N40" s="68"/>
      <c r="O40" s="108">
        <v>27</v>
      </c>
      <c r="P40" s="110">
        <f t="shared" si="6"/>
        <v>132330</v>
      </c>
      <c r="Q40" s="105">
        <f t="shared" si="10"/>
        <v>4010</v>
      </c>
      <c r="R40" s="105">
        <f t="shared" si="7"/>
        <v>1022.5500000000001</v>
      </c>
      <c r="S40" s="110">
        <f t="shared" si="8"/>
        <v>5032.55</v>
      </c>
    </row>
    <row r="41" spans="2:19" x14ac:dyDescent="0.25">
      <c r="B41" s="101">
        <f t="shared" si="9"/>
        <v>28</v>
      </c>
      <c r="C41" s="118"/>
      <c r="D41" s="107">
        <f t="shared" si="1"/>
        <v>3903.0287801418444</v>
      </c>
      <c r="E41" s="118"/>
      <c r="F41" s="107">
        <f t="shared" si="2"/>
        <v>1091.4314873188853</v>
      </c>
      <c r="G41" s="118"/>
      <c r="H41" s="107">
        <f t="shared" si="3"/>
        <v>4994.4602674607295</v>
      </c>
      <c r="I41" s="107">
        <f t="shared" si="4"/>
        <v>141621.16952904288</v>
      </c>
      <c r="J41" s="100">
        <f t="shared" si="5"/>
        <v>4994.4602674607295</v>
      </c>
      <c r="K41" s="100">
        <f t="shared" si="0"/>
        <v>0.09</v>
      </c>
      <c r="N41" s="68"/>
      <c r="O41" s="108">
        <v>28</v>
      </c>
      <c r="P41" s="110">
        <f t="shared" si="6"/>
        <v>128320</v>
      </c>
      <c r="Q41" s="105">
        <f t="shared" si="10"/>
        <v>4010</v>
      </c>
      <c r="R41" s="105">
        <f t="shared" si="7"/>
        <v>992.47499999999991</v>
      </c>
      <c r="S41" s="110">
        <f t="shared" si="8"/>
        <v>5002.4750000000004</v>
      </c>
    </row>
    <row r="42" spans="2:19" x14ac:dyDescent="0.25">
      <c r="B42" s="101">
        <f t="shared" si="9"/>
        <v>29</v>
      </c>
      <c r="C42" s="118"/>
      <c r="D42" s="107">
        <f t="shared" si="1"/>
        <v>3932.3014959929078</v>
      </c>
      <c r="E42" s="118"/>
      <c r="F42" s="107">
        <f t="shared" si="2"/>
        <v>1062.1587714678215</v>
      </c>
      <c r="G42" s="118"/>
      <c r="H42" s="107">
        <f t="shared" si="3"/>
        <v>4994.4602674607295</v>
      </c>
      <c r="I42" s="107">
        <f t="shared" si="4"/>
        <v>137688.86803304998</v>
      </c>
      <c r="J42" s="100">
        <f t="shared" si="5"/>
        <v>4994.4602674607295</v>
      </c>
      <c r="K42" s="100">
        <f t="shared" si="0"/>
        <v>0.09</v>
      </c>
      <c r="N42" s="68"/>
      <c r="O42" s="108">
        <v>29</v>
      </c>
      <c r="P42" s="110">
        <f t="shared" si="6"/>
        <v>124310</v>
      </c>
      <c r="Q42" s="105">
        <f t="shared" si="10"/>
        <v>4010</v>
      </c>
      <c r="R42" s="105">
        <f t="shared" si="7"/>
        <v>962.4</v>
      </c>
      <c r="S42" s="110">
        <f t="shared" si="8"/>
        <v>4972.3999999999996</v>
      </c>
    </row>
    <row r="43" spans="2:19" x14ac:dyDescent="0.25">
      <c r="B43" s="112">
        <f t="shared" si="9"/>
        <v>30</v>
      </c>
      <c r="C43" s="119"/>
      <c r="D43" s="113">
        <f t="shared" si="1"/>
        <v>3961.7937572128549</v>
      </c>
      <c r="E43" s="119"/>
      <c r="F43" s="113">
        <f t="shared" si="2"/>
        <v>1032.6665102478748</v>
      </c>
      <c r="G43" s="119"/>
      <c r="H43" s="113">
        <f t="shared" si="3"/>
        <v>4994.4602674607295</v>
      </c>
      <c r="I43" s="113">
        <f t="shared" si="4"/>
        <v>133727.07427583713</v>
      </c>
      <c r="J43" s="100">
        <f t="shared" si="5"/>
        <v>4994.4602674607295</v>
      </c>
      <c r="K43" s="100">
        <f t="shared" si="0"/>
        <v>0.09</v>
      </c>
      <c r="N43" s="68"/>
      <c r="O43" s="115">
        <v>30</v>
      </c>
      <c r="P43" s="116">
        <f t="shared" si="6"/>
        <v>120300</v>
      </c>
      <c r="Q43" s="117">
        <f t="shared" si="10"/>
        <v>4010</v>
      </c>
      <c r="R43" s="117">
        <f t="shared" si="7"/>
        <v>932.32500000000005</v>
      </c>
      <c r="S43" s="116">
        <f t="shared" si="8"/>
        <v>4942.3249999999998</v>
      </c>
    </row>
    <row r="44" spans="2:19" x14ac:dyDescent="0.25">
      <c r="B44" s="101">
        <f t="shared" si="9"/>
        <v>31</v>
      </c>
      <c r="C44" s="118"/>
      <c r="D44" s="107">
        <f t="shared" si="1"/>
        <v>3991.507210391951</v>
      </c>
      <c r="E44" s="118"/>
      <c r="F44" s="107">
        <f t="shared" si="2"/>
        <v>1002.9530570687784</v>
      </c>
      <c r="G44" s="118"/>
      <c r="H44" s="107">
        <f t="shared" si="3"/>
        <v>4994.4602674607295</v>
      </c>
      <c r="I44" s="107">
        <f t="shared" si="4"/>
        <v>129735.56706544518</v>
      </c>
      <c r="J44" s="100">
        <f t="shared" si="5"/>
        <v>4994.4602674607295</v>
      </c>
      <c r="K44" s="100">
        <f t="shared" si="0"/>
        <v>0.09</v>
      </c>
      <c r="N44" s="68"/>
      <c r="O44" s="108">
        <v>31</v>
      </c>
      <c r="P44" s="110">
        <f t="shared" si="6"/>
        <v>116290</v>
      </c>
      <c r="Q44" s="105">
        <f t="shared" si="10"/>
        <v>4010</v>
      </c>
      <c r="R44" s="105">
        <f t="shared" si="7"/>
        <v>902.25</v>
      </c>
      <c r="S44" s="110">
        <f t="shared" si="8"/>
        <v>4912.25</v>
      </c>
    </row>
    <row r="45" spans="2:19" x14ac:dyDescent="0.25">
      <c r="B45" s="101">
        <f t="shared" si="9"/>
        <v>32</v>
      </c>
      <c r="C45" s="118"/>
      <c r="D45" s="107">
        <f t="shared" si="1"/>
        <v>4021.4435144698905</v>
      </c>
      <c r="E45" s="118"/>
      <c r="F45" s="107">
        <f t="shared" si="2"/>
        <v>973.01675299083888</v>
      </c>
      <c r="G45" s="118"/>
      <c r="H45" s="107">
        <f t="shared" si="3"/>
        <v>4994.4602674607295</v>
      </c>
      <c r="I45" s="107">
        <f t="shared" si="4"/>
        <v>125714.12355097529</v>
      </c>
      <c r="J45" s="100">
        <f t="shared" si="5"/>
        <v>4994.4602674607295</v>
      </c>
      <c r="K45" s="100">
        <f t="shared" si="0"/>
        <v>0.09</v>
      </c>
      <c r="N45" s="68"/>
      <c r="O45" s="108">
        <v>32</v>
      </c>
      <c r="P45" s="110">
        <f t="shared" si="6"/>
        <v>112280</v>
      </c>
      <c r="Q45" s="105">
        <f t="shared" si="10"/>
        <v>4010</v>
      </c>
      <c r="R45" s="105">
        <f t="shared" si="7"/>
        <v>872.17500000000007</v>
      </c>
      <c r="S45" s="110">
        <f t="shared" si="8"/>
        <v>4882.1750000000002</v>
      </c>
    </row>
    <row r="46" spans="2:19" x14ac:dyDescent="0.25">
      <c r="B46" s="101">
        <f t="shared" si="9"/>
        <v>33</v>
      </c>
      <c r="C46" s="118"/>
      <c r="D46" s="107">
        <f t="shared" si="1"/>
        <v>4051.6043408284149</v>
      </c>
      <c r="E46" s="118"/>
      <c r="F46" s="107">
        <f t="shared" si="2"/>
        <v>942.85592663231455</v>
      </c>
      <c r="G46" s="118"/>
      <c r="H46" s="107">
        <f t="shared" si="3"/>
        <v>4994.4602674607295</v>
      </c>
      <c r="I46" s="107">
        <f t="shared" si="4"/>
        <v>121662.51921014687</v>
      </c>
      <c r="J46" s="100">
        <f t="shared" si="5"/>
        <v>4994.4602674607295</v>
      </c>
      <c r="K46" s="100">
        <f t="shared" si="0"/>
        <v>0.09</v>
      </c>
      <c r="N46" s="68"/>
      <c r="O46" s="108">
        <v>33</v>
      </c>
      <c r="P46" s="110">
        <f t="shared" si="6"/>
        <v>108270</v>
      </c>
      <c r="Q46" s="105">
        <f t="shared" si="10"/>
        <v>4010</v>
      </c>
      <c r="R46" s="105">
        <f t="shared" si="7"/>
        <v>842.09999999999991</v>
      </c>
      <c r="S46" s="110">
        <f t="shared" si="8"/>
        <v>4852.1000000000004</v>
      </c>
    </row>
    <row r="47" spans="2:19" x14ac:dyDescent="0.25">
      <c r="B47" s="101">
        <f t="shared" si="9"/>
        <v>34</v>
      </c>
      <c r="C47" s="118"/>
      <c r="D47" s="107">
        <f t="shared" si="1"/>
        <v>4081.9913733846279</v>
      </c>
      <c r="E47" s="118"/>
      <c r="F47" s="107">
        <f t="shared" si="2"/>
        <v>912.46889407610149</v>
      </c>
      <c r="G47" s="118"/>
      <c r="H47" s="107">
        <f t="shared" si="3"/>
        <v>4994.4602674607295</v>
      </c>
      <c r="I47" s="107">
        <f t="shared" si="4"/>
        <v>117580.52783676224</v>
      </c>
      <c r="J47" s="100">
        <f t="shared" si="5"/>
        <v>4994.4602674607295</v>
      </c>
      <c r="K47" s="100">
        <f t="shared" si="0"/>
        <v>0.09</v>
      </c>
      <c r="N47" s="68"/>
      <c r="O47" s="108">
        <v>34</v>
      </c>
      <c r="P47" s="110">
        <f t="shared" si="6"/>
        <v>104260</v>
      </c>
      <c r="Q47" s="105">
        <f t="shared" si="10"/>
        <v>4010</v>
      </c>
      <c r="R47" s="105">
        <f t="shared" si="7"/>
        <v>812.02499999999998</v>
      </c>
      <c r="S47" s="110">
        <f t="shared" si="8"/>
        <v>4822.0249999999996</v>
      </c>
    </row>
    <row r="48" spans="2:19" x14ac:dyDescent="0.25">
      <c r="B48" s="101">
        <f t="shared" si="9"/>
        <v>35</v>
      </c>
      <c r="C48" s="118"/>
      <c r="D48" s="107">
        <f t="shared" si="1"/>
        <v>4112.6063086850127</v>
      </c>
      <c r="E48" s="118"/>
      <c r="F48" s="107">
        <f t="shared" si="2"/>
        <v>881.85395877571682</v>
      </c>
      <c r="G48" s="118"/>
      <c r="H48" s="107">
        <f t="shared" si="3"/>
        <v>4994.4602674607295</v>
      </c>
      <c r="I48" s="107">
        <f t="shared" si="4"/>
        <v>113467.92152807722</v>
      </c>
      <c r="J48" s="100">
        <f t="shared" si="5"/>
        <v>4994.4602674607295</v>
      </c>
      <c r="K48" s="100">
        <f t="shared" si="0"/>
        <v>0.09</v>
      </c>
      <c r="N48" s="68"/>
      <c r="O48" s="108">
        <v>35</v>
      </c>
      <c r="P48" s="110">
        <f t="shared" si="6"/>
        <v>100250</v>
      </c>
      <c r="Q48" s="105">
        <f t="shared" si="10"/>
        <v>4010</v>
      </c>
      <c r="R48" s="105">
        <f t="shared" si="7"/>
        <v>781.94999999999993</v>
      </c>
      <c r="S48" s="110">
        <f t="shared" si="8"/>
        <v>4791.95</v>
      </c>
    </row>
    <row r="49" spans="2:19" x14ac:dyDescent="0.25">
      <c r="B49" s="112">
        <f t="shared" si="9"/>
        <v>36</v>
      </c>
      <c r="C49" s="119"/>
      <c r="D49" s="113">
        <f t="shared" si="1"/>
        <v>4143.4508560001505</v>
      </c>
      <c r="E49" s="120"/>
      <c r="F49" s="113">
        <f t="shared" si="2"/>
        <v>851.00941146057914</v>
      </c>
      <c r="G49" s="120"/>
      <c r="H49" s="113">
        <f t="shared" si="3"/>
        <v>4994.4602674607295</v>
      </c>
      <c r="I49" s="113">
        <f t="shared" si="4"/>
        <v>109324.47067207706</v>
      </c>
      <c r="J49" s="100">
        <f t="shared" si="5"/>
        <v>4994.4602674607295</v>
      </c>
      <c r="K49" s="100">
        <f t="shared" si="0"/>
        <v>0.09</v>
      </c>
      <c r="N49" s="68"/>
      <c r="O49" s="115">
        <v>36</v>
      </c>
      <c r="P49" s="116">
        <f t="shared" si="6"/>
        <v>96240</v>
      </c>
      <c r="Q49" s="117">
        <f t="shared" si="10"/>
        <v>4010</v>
      </c>
      <c r="R49" s="117">
        <f t="shared" si="7"/>
        <v>751.875</v>
      </c>
      <c r="S49" s="116">
        <f t="shared" si="8"/>
        <v>4761.875</v>
      </c>
    </row>
    <row r="50" spans="2:19" x14ac:dyDescent="0.25">
      <c r="B50" s="101">
        <f t="shared" si="9"/>
        <v>37</v>
      </c>
      <c r="C50" s="118"/>
      <c r="D50" s="107">
        <f t="shared" si="1"/>
        <v>4174.5267374201512</v>
      </c>
      <c r="E50" s="118"/>
      <c r="F50" s="107">
        <f t="shared" si="2"/>
        <v>819.93353004057792</v>
      </c>
      <c r="G50" s="118"/>
      <c r="H50" s="107">
        <f t="shared" si="3"/>
        <v>4994.4602674607295</v>
      </c>
      <c r="I50" s="107">
        <f t="shared" si="4"/>
        <v>105149.94393465691</v>
      </c>
      <c r="J50" s="100">
        <f t="shared" si="5"/>
        <v>4994.4602674607295</v>
      </c>
      <c r="K50" s="100">
        <f t="shared" si="0"/>
        <v>0.09</v>
      </c>
      <c r="N50" s="68"/>
      <c r="O50" s="108">
        <v>37</v>
      </c>
      <c r="P50" s="110">
        <f t="shared" si="6"/>
        <v>92230</v>
      </c>
      <c r="Q50" s="105">
        <f t="shared" si="10"/>
        <v>4010</v>
      </c>
      <c r="R50" s="105">
        <f t="shared" si="7"/>
        <v>721.80000000000007</v>
      </c>
      <c r="S50" s="110">
        <f t="shared" si="8"/>
        <v>4731.8</v>
      </c>
    </row>
    <row r="51" spans="2:19" x14ac:dyDescent="0.25">
      <c r="B51" s="101">
        <f t="shared" si="9"/>
        <v>38</v>
      </c>
      <c r="C51" s="118"/>
      <c r="D51" s="107">
        <f t="shared" si="1"/>
        <v>4205.8356879508028</v>
      </c>
      <c r="E51" s="118"/>
      <c r="F51" s="107">
        <f t="shared" si="2"/>
        <v>788.62457950992678</v>
      </c>
      <c r="G51" s="118"/>
      <c r="H51" s="107">
        <f t="shared" si="3"/>
        <v>4994.4602674607295</v>
      </c>
      <c r="I51" s="107">
        <f t="shared" si="4"/>
        <v>100944.10824670611</v>
      </c>
      <c r="J51" s="100">
        <f t="shared" si="5"/>
        <v>4994.4602674607295</v>
      </c>
      <c r="K51" s="100">
        <f t="shared" si="0"/>
        <v>0.09</v>
      </c>
      <c r="N51" s="68"/>
      <c r="O51" s="108">
        <v>38</v>
      </c>
      <c r="P51" s="110">
        <f t="shared" si="6"/>
        <v>88220</v>
      </c>
      <c r="Q51" s="105">
        <f t="shared" si="10"/>
        <v>4010</v>
      </c>
      <c r="R51" s="105">
        <f t="shared" si="7"/>
        <v>691.72499999999991</v>
      </c>
      <c r="S51" s="110">
        <f t="shared" si="8"/>
        <v>4701.7250000000004</v>
      </c>
    </row>
    <row r="52" spans="2:19" x14ac:dyDescent="0.25">
      <c r="B52" s="101">
        <f t="shared" si="9"/>
        <v>39</v>
      </c>
      <c r="C52" s="118"/>
      <c r="D52" s="107">
        <f t="shared" si="1"/>
        <v>4237.379455610434</v>
      </c>
      <c r="E52" s="118"/>
      <c r="F52" s="107">
        <f t="shared" si="2"/>
        <v>757.08081185029585</v>
      </c>
      <c r="G52" s="118"/>
      <c r="H52" s="107">
        <f t="shared" si="3"/>
        <v>4994.4602674607295</v>
      </c>
      <c r="I52" s="107">
        <f t="shared" si="4"/>
        <v>96706.728791095666</v>
      </c>
      <c r="J52" s="100">
        <f t="shared" si="5"/>
        <v>4994.4602674607295</v>
      </c>
      <c r="K52" s="100">
        <f t="shared" si="0"/>
        <v>0.09</v>
      </c>
      <c r="N52" s="68"/>
      <c r="O52" s="108">
        <v>39</v>
      </c>
      <c r="P52" s="110">
        <f t="shared" si="6"/>
        <v>84210</v>
      </c>
      <c r="Q52" s="105">
        <f t="shared" si="10"/>
        <v>4010</v>
      </c>
      <c r="R52" s="105">
        <f t="shared" si="7"/>
        <v>661.65</v>
      </c>
      <c r="S52" s="110">
        <f t="shared" si="8"/>
        <v>4671.6499999999996</v>
      </c>
    </row>
    <row r="53" spans="2:19" x14ac:dyDescent="0.25">
      <c r="B53" s="101">
        <f t="shared" si="9"/>
        <v>40</v>
      </c>
      <c r="C53" s="118"/>
      <c r="D53" s="107">
        <f t="shared" si="1"/>
        <v>4269.1598015275122</v>
      </c>
      <c r="E53" s="118"/>
      <c r="F53" s="107">
        <f t="shared" si="2"/>
        <v>725.30046593321742</v>
      </c>
      <c r="G53" s="118"/>
      <c r="H53" s="107">
        <f t="shared" si="3"/>
        <v>4994.4602674607295</v>
      </c>
      <c r="I53" s="107">
        <f t="shared" si="4"/>
        <v>92437.568989568157</v>
      </c>
      <c r="J53" s="100">
        <f t="shared" si="5"/>
        <v>4994.4602674607295</v>
      </c>
      <c r="K53" s="100">
        <f t="shared" si="0"/>
        <v>0.09</v>
      </c>
      <c r="N53" s="68"/>
      <c r="O53" s="108">
        <v>40</v>
      </c>
      <c r="P53" s="110">
        <f t="shared" si="6"/>
        <v>80200</v>
      </c>
      <c r="Q53" s="105">
        <f t="shared" si="10"/>
        <v>4010</v>
      </c>
      <c r="R53" s="105">
        <f t="shared" si="7"/>
        <v>631.57499999999993</v>
      </c>
      <c r="S53" s="110">
        <f t="shared" si="8"/>
        <v>4641.5749999999998</v>
      </c>
    </row>
    <row r="54" spans="2:19" x14ac:dyDescent="0.25">
      <c r="B54" s="101">
        <f t="shared" si="9"/>
        <v>41</v>
      </c>
      <c r="C54" s="118"/>
      <c r="D54" s="107">
        <f t="shared" si="1"/>
        <v>4301.1785000389682</v>
      </c>
      <c r="E54" s="118"/>
      <c r="F54" s="107">
        <f t="shared" si="2"/>
        <v>693.28176742176117</v>
      </c>
      <c r="G54" s="118"/>
      <c r="H54" s="107">
        <f t="shared" si="3"/>
        <v>4994.4602674607295</v>
      </c>
      <c r="I54" s="107">
        <f t="shared" si="4"/>
        <v>88136.390489529193</v>
      </c>
      <c r="J54" s="100">
        <f t="shared" si="5"/>
        <v>4994.4602674607295</v>
      </c>
      <c r="K54" s="100">
        <f t="shared" si="0"/>
        <v>0.09</v>
      </c>
      <c r="N54" s="68"/>
      <c r="O54" s="108">
        <v>41</v>
      </c>
      <c r="P54" s="110">
        <f t="shared" si="6"/>
        <v>76190</v>
      </c>
      <c r="Q54" s="105">
        <f t="shared" si="10"/>
        <v>4010</v>
      </c>
      <c r="R54" s="105">
        <f t="shared" si="7"/>
        <v>601.5</v>
      </c>
      <c r="S54" s="110">
        <f t="shared" si="8"/>
        <v>4611.5</v>
      </c>
    </row>
    <row r="55" spans="2:19" x14ac:dyDescent="0.25">
      <c r="B55" s="101">
        <f t="shared" si="9"/>
        <v>42</v>
      </c>
      <c r="C55" s="118"/>
      <c r="D55" s="107">
        <f t="shared" si="1"/>
        <v>4333.437338789261</v>
      </c>
      <c r="E55" s="118"/>
      <c r="F55" s="107">
        <f t="shared" si="2"/>
        <v>661.02292867146889</v>
      </c>
      <c r="G55" s="118"/>
      <c r="H55" s="107">
        <f t="shared" si="3"/>
        <v>4994.4602674607304</v>
      </c>
      <c r="I55" s="107">
        <f t="shared" si="4"/>
        <v>83802.953150739937</v>
      </c>
      <c r="J55" s="100">
        <f t="shared" si="5"/>
        <v>4994.4602674607295</v>
      </c>
      <c r="K55" s="100">
        <f t="shared" si="0"/>
        <v>0.09</v>
      </c>
      <c r="N55" s="68"/>
      <c r="O55" s="108">
        <v>42</v>
      </c>
      <c r="P55" s="110">
        <f t="shared" si="6"/>
        <v>72180</v>
      </c>
      <c r="Q55" s="105">
        <f t="shared" si="10"/>
        <v>4010</v>
      </c>
      <c r="R55" s="105">
        <f t="shared" si="7"/>
        <v>571.42499999999995</v>
      </c>
      <c r="S55" s="110">
        <f t="shared" si="8"/>
        <v>4581.4250000000002</v>
      </c>
    </row>
    <row r="56" spans="2:19" x14ac:dyDescent="0.25">
      <c r="B56" s="101">
        <f t="shared" si="9"/>
        <v>43</v>
      </c>
      <c r="C56" s="118"/>
      <c r="D56" s="107">
        <f t="shared" si="1"/>
        <v>4365.9381188301795</v>
      </c>
      <c r="E56" s="118"/>
      <c r="F56" s="107">
        <f t="shared" si="2"/>
        <v>628.52214863054951</v>
      </c>
      <c r="G56" s="118"/>
      <c r="H56" s="107">
        <f t="shared" si="3"/>
        <v>4994.4602674607286</v>
      </c>
      <c r="I56" s="107">
        <f t="shared" si="4"/>
        <v>79437.015031909759</v>
      </c>
      <c r="J56" s="100">
        <f t="shared" si="5"/>
        <v>4994.4602674607295</v>
      </c>
      <c r="K56" s="100">
        <f t="shared" si="0"/>
        <v>0.09</v>
      </c>
      <c r="N56" s="68"/>
      <c r="O56" s="108">
        <v>43</v>
      </c>
      <c r="P56" s="110">
        <f t="shared" si="6"/>
        <v>68170</v>
      </c>
      <c r="Q56" s="105">
        <f t="shared" si="10"/>
        <v>4010</v>
      </c>
      <c r="R56" s="105">
        <f t="shared" si="7"/>
        <v>541.34999999999991</v>
      </c>
      <c r="S56" s="110">
        <f t="shared" si="8"/>
        <v>4551.3500000000004</v>
      </c>
    </row>
    <row r="57" spans="2:19" x14ac:dyDescent="0.25">
      <c r="B57" s="101">
        <f t="shared" si="9"/>
        <v>44</v>
      </c>
      <c r="C57" s="118"/>
      <c r="D57" s="107">
        <f t="shared" si="1"/>
        <v>4398.6826547214059</v>
      </c>
      <c r="E57" s="118"/>
      <c r="F57" s="107">
        <f t="shared" si="2"/>
        <v>595.77761273932322</v>
      </c>
      <c r="G57" s="118"/>
      <c r="H57" s="107">
        <f t="shared" si="3"/>
        <v>4994.4602674607295</v>
      </c>
      <c r="I57" s="107">
        <f t="shared" si="4"/>
        <v>75038.332377188359</v>
      </c>
      <c r="J57" s="100">
        <f t="shared" si="5"/>
        <v>4994.4602674607295</v>
      </c>
      <c r="K57" s="100">
        <f t="shared" si="0"/>
        <v>0.09</v>
      </c>
      <c r="N57" s="68"/>
      <c r="O57" s="108">
        <v>44</v>
      </c>
      <c r="P57" s="110">
        <f t="shared" si="6"/>
        <v>64160</v>
      </c>
      <c r="Q57" s="105">
        <f t="shared" si="10"/>
        <v>4010</v>
      </c>
      <c r="R57" s="105">
        <f t="shared" si="7"/>
        <v>511.27500000000003</v>
      </c>
      <c r="S57" s="110">
        <f t="shared" si="8"/>
        <v>4521.2749999999996</v>
      </c>
    </row>
    <row r="58" spans="2:19" x14ac:dyDescent="0.25">
      <c r="B58" s="101">
        <f t="shared" si="9"/>
        <v>45</v>
      </c>
      <c r="C58" s="118"/>
      <c r="D58" s="107">
        <f t="shared" si="1"/>
        <v>4431.6727746318165</v>
      </c>
      <c r="E58" s="118"/>
      <c r="F58" s="107">
        <f t="shared" si="2"/>
        <v>562.7874928289126</v>
      </c>
      <c r="G58" s="118"/>
      <c r="H58" s="107">
        <f t="shared" si="3"/>
        <v>4994.4602674607295</v>
      </c>
      <c r="I58" s="107">
        <f t="shared" si="4"/>
        <v>70606.659602556538</v>
      </c>
      <c r="J58" s="100">
        <f t="shared" si="5"/>
        <v>4994.4602674607295</v>
      </c>
      <c r="K58" s="100">
        <f t="shared" si="0"/>
        <v>0.09</v>
      </c>
      <c r="N58" s="68"/>
      <c r="O58" s="108">
        <v>45</v>
      </c>
      <c r="P58" s="110">
        <f t="shared" si="6"/>
        <v>60150</v>
      </c>
      <c r="Q58" s="105">
        <f t="shared" si="10"/>
        <v>4010</v>
      </c>
      <c r="R58" s="105">
        <f t="shared" si="7"/>
        <v>481.2</v>
      </c>
      <c r="S58" s="110">
        <f t="shared" si="8"/>
        <v>4491.2</v>
      </c>
    </row>
    <row r="59" spans="2:19" x14ac:dyDescent="0.25">
      <c r="B59" s="101">
        <f t="shared" si="9"/>
        <v>46</v>
      </c>
      <c r="C59" s="118"/>
      <c r="D59" s="107">
        <f t="shared" si="1"/>
        <v>4464.9103204415551</v>
      </c>
      <c r="E59" s="118"/>
      <c r="F59" s="107">
        <f t="shared" si="2"/>
        <v>529.54994701917406</v>
      </c>
      <c r="G59" s="118"/>
      <c r="H59" s="107">
        <f t="shared" si="3"/>
        <v>4994.4602674607295</v>
      </c>
      <c r="I59" s="107">
        <f t="shared" si="4"/>
        <v>66141.749282114979</v>
      </c>
      <c r="J59" s="100">
        <f t="shared" si="5"/>
        <v>4994.4602674607295</v>
      </c>
      <c r="K59" s="100">
        <f t="shared" si="0"/>
        <v>0.09</v>
      </c>
      <c r="N59" s="68"/>
      <c r="O59" s="108">
        <v>46</v>
      </c>
      <c r="P59" s="110">
        <f t="shared" si="6"/>
        <v>56140</v>
      </c>
      <c r="Q59" s="105">
        <f t="shared" si="10"/>
        <v>4010</v>
      </c>
      <c r="R59" s="105">
        <f t="shared" si="7"/>
        <v>451.125</v>
      </c>
      <c r="S59" s="110">
        <f t="shared" si="8"/>
        <v>4461.125</v>
      </c>
    </row>
    <row r="60" spans="2:19" x14ac:dyDescent="0.25">
      <c r="B60" s="101">
        <f t="shared" si="9"/>
        <v>47</v>
      </c>
      <c r="C60" s="118"/>
      <c r="D60" s="107">
        <f t="shared" si="1"/>
        <v>4498.3971478448675</v>
      </c>
      <c r="E60" s="118"/>
      <c r="F60" s="107">
        <f t="shared" si="2"/>
        <v>496.06311961586238</v>
      </c>
      <c r="G60" s="118"/>
      <c r="H60" s="107">
        <f t="shared" si="3"/>
        <v>4994.4602674607295</v>
      </c>
      <c r="I60" s="107">
        <f t="shared" si="4"/>
        <v>61643.352134270113</v>
      </c>
      <c r="J60" s="100">
        <f t="shared" si="5"/>
        <v>4994.4602674607295</v>
      </c>
      <c r="K60" s="100">
        <f t="shared" si="0"/>
        <v>0.09</v>
      </c>
      <c r="N60" s="68"/>
      <c r="O60" s="108">
        <v>47</v>
      </c>
      <c r="P60" s="110">
        <f t="shared" si="6"/>
        <v>52130</v>
      </c>
      <c r="Q60" s="105">
        <f t="shared" si="10"/>
        <v>4010</v>
      </c>
      <c r="R60" s="105">
        <f t="shared" si="7"/>
        <v>421.04999999999995</v>
      </c>
      <c r="S60" s="110">
        <f t="shared" si="8"/>
        <v>4431.05</v>
      </c>
    </row>
    <row r="61" spans="2:19" x14ac:dyDescent="0.25">
      <c r="B61" s="112">
        <f t="shared" si="9"/>
        <v>48</v>
      </c>
      <c r="C61" s="119"/>
      <c r="D61" s="113">
        <f t="shared" si="1"/>
        <v>4532.1351264537034</v>
      </c>
      <c r="E61" s="120"/>
      <c r="F61" s="113">
        <f t="shared" si="2"/>
        <v>462.32514100702582</v>
      </c>
      <c r="G61" s="120"/>
      <c r="H61" s="113">
        <f t="shared" si="3"/>
        <v>4994.4602674607295</v>
      </c>
      <c r="I61" s="113">
        <f t="shared" si="4"/>
        <v>57111.217007816413</v>
      </c>
      <c r="J61" s="100">
        <f t="shared" si="5"/>
        <v>4994.4602674607295</v>
      </c>
      <c r="K61" s="100">
        <f t="shared" si="0"/>
        <v>0.09</v>
      </c>
      <c r="N61" s="68"/>
      <c r="O61" s="115">
        <v>48</v>
      </c>
      <c r="P61" s="116">
        <f t="shared" si="6"/>
        <v>48120</v>
      </c>
      <c r="Q61" s="117">
        <f t="shared" si="10"/>
        <v>4010</v>
      </c>
      <c r="R61" s="117">
        <f t="shared" si="7"/>
        <v>390.97499999999997</v>
      </c>
      <c r="S61" s="116">
        <f t="shared" si="8"/>
        <v>4400.9750000000004</v>
      </c>
    </row>
    <row r="62" spans="2:19" x14ac:dyDescent="0.25">
      <c r="B62" s="101">
        <f t="shared" si="9"/>
        <v>49</v>
      </c>
      <c r="C62" s="118"/>
      <c r="D62" s="107">
        <f t="shared" si="1"/>
        <v>4566.1261399021059</v>
      </c>
      <c r="E62" s="118"/>
      <c r="F62" s="107">
        <f t="shared" si="2"/>
        <v>428.33412755862309</v>
      </c>
      <c r="G62" s="118"/>
      <c r="H62" s="107">
        <f t="shared" si="3"/>
        <v>4994.4602674607286</v>
      </c>
      <c r="I62" s="107">
        <f t="shared" si="4"/>
        <v>52545.090867914303</v>
      </c>
      <c r="J62" s="100">
        <f t="shared" si="5"/>
        <v>4994.4602674607295</v>
      </c>
      <c r="K62" s="100">
        <f t="shared" si="0"/>
        <v>0.09</v>
      </c>
      <c r="N62" s="68"/>
      <c r="O62" s="108">
        <v>49</v>
      </c>
      <c r="P62" s="110">
        <f t="shared" si="6"/>
        <v>44110</v>
      </c>
      <c r="Q62" s="105">
        <f t="shared" si="10"/>
        <v>4010</v>
      </c>
      <c r="R62" s="105">
        <f t="shared" si="7"/>
        <v>360.90000000000003</v>
      </c>
      <c r="S62" s="110">
        <f t="shared" si="8"/>
        <v>4370.8999999999996</v>
      </c>
    </row>
    <row r="63" spans="2:19" x14ac:dyDescent="0.25">
      <c r="B63" s="101">
        <f t="shared" si="9"/>
        <v>50</v>
      </c>
      <c r="C63" s="118"/>
      <c r="D63" s="107">
        <f t="shared" si="1"/>
        <v>4600.3720859513724</v>
      </c>
      <c r="E63" s="118"/>
      <c r="F63" s="107">
        <f t="shared" si="2"/>
        <v>394.0881815093573</v>
      </c>
      <c r="G63" s="118"/>
      <c r="H63" s="107">
        <f t="shared" si="3"/>
        <v>4994.4602674607295</v>
      </c>
      <c r="I63" s="107">
        <f t="shared" si="4"/>
        <v>47944.718781962933</v>
      </c>
      <c r="J63" s="100">
        <f t="shared" si="5"/>
        <v>4994.4602674607295</v>
      </c>
      <c r="K63" s="100">
        <f t="shared" si="0"/>
        <v>0.09</v>
      </c>
      <c r="N63" s="68"/>
      <c r="O63" s="108">
        <v>50</v>
      </c>
      <c r="P63" s="110">
        <f t="shared" si="6"/>
        <v>40100</v>
      </c>
      <c r="Q63" s="105">
        <f t="shared" si="10"/>
        <v>4010</v>
      </c>
      <c r="R63" s="105">
        <f t="shared" si="7"/>
        <v>330.82499999999999</v>
      </c>
      <c r="S63" s="110">
        <f t="shared" si="8"/>
        <v>4340.8249999999998</v>
      </c>
    </row>
    <row r="64" spans="2:19" x14ac:dyDescent="0.25">
      <c r="B64" s="101">
        <f t="shared" si="9"/>
        <v>51</v>
      </c>
      <c r="C64" s="118"/>
      <c r="D64" s="107">
        <f t="shared" si="1"/>
        <v>4634.8748765960072</v>
      </c>
      <c r="E64" s="118"/>
      <c r="F64" s="107">
        <f t="shared" si="2"/>
        <v>359.585390864722</v>
      </c>
      <c r="G64" s="118"/>
      <c r="H64" s="107">
        <f t="shared" si="3"/>
        <v>4994.4602674607295</v>
      </c>
      <c r="I64" s="107">
        <f t="shared" si="4"/>
        <v>43309.843905366928</v>
      </c>
      <c r="J64" s="100">
        <f t="shared" si="5"/>
        <v>4994.4602674607295</v>
      </c>
      <c r="K64" s="100">
        <f t="shared" si="0"/>
        <v>0.09</v>
      </c>
      <c r="N64" s="68"/>
      <c r="O64" s="108">
        <v>51</v>
      </c>
      <c r="P64" s="110">
        <f t="shared" si="6"/>
        <v>36090</v>
      </c>
      <c r="Q64" s="105">
        <f t="shared" si="10"/>
        <v>4010</v>
      </c>
      <c r="R64" s="105">
        <f t="shared" si="7"/>
        <v>300.75</v>
      </c>
      <c r="S64" s="110">
        <f t="shared" si="8"/>
        <v>4310.75</v>
      </c>
    </row>
    <row r="65" spans="2:19" x14ac:dyDescent="0.25">
      <c r="B65" s="101">
        <f t="shared" si="9"/>
        <v>52</v>
      </c>
      <c r="C65" s="118"/>
      <c r="D65" s="107">
        <f t="shared" si="1"/>
        <v>4669.636438170478</v>
      </c>
      <c r="E65" s="118"/>
      <c r="F65" s="107">
        <f t="shared" si="2"/>
        <v>324.82382929025192</v>
      </c>
      <c r="G65" s="118"/>
      <c r="H65" s="107">
        <f t="shared" si="3"/>
        <v>4994.4602674607295</v>
      </c>
      <c r="I65" s="107">
        <f t="shared" si="4"/>
        <v>38640.207467196451</v>
      </c>
      <c r="J65" s="100">
        <f t="shared" si="5"/>
        <v>4994.4602674607295</v>
      </c>
      <c r="K65" s="100">
        <f t="shared" si="0"/>
        <v>0.09</v>
      </c>
      <c r="N65" s="68"/>
      <c r="O65" s="108">
        <v>52</v>
      </c>
      <c r="P65" s="110">
        <f t="shared" si="6"/>
        <v>32080</v>
      </c>
      <c r="Q65" s="105">
        <f t="shared" si="10"/>
        <v>4010</v>
      </c>
      <c r="R65" s="105">
        <f t="shared" si="7"/>
        <v>270.67499999999995</v>
      </c>
      <c r="S65" s="110">
        <f t="shared" si="8"/>
        <v>4280.6750000000002</v>
      </c>
    </row>
    <row r="66" spans="2:19" x14ac:dyDescent="0.25">
      <c r="B66" s="101">
        <f t="shared" si="9"/>
        <v>53</v>
      </c>
      <c r="C66" s="118"/>
      <c r="D66" s="107">
        <f t="shared" si="1"/>
        <v>4704.6587114567565</v>
      </c>
      <c r="E66" s="118"/>
      <c r="F66" s="107">
        <f t="shared" si="2"/>
        <v>289.80155600397336</v>
      </c>
      <c r="G66" s="118"/>
      <c r="H66" s="107">
        <f t="shared" si="3"/>
        <v>4994.4602674607295</v>
      </c>
      <c r="I66" s="107">
        <f t="shared" si="4"/>
        <v>33935.548755739692</v>
      </c>
      <c r="J66" s="100">
        <f t="shared" si="5"/>
        <v>4994.4602674607295</v>
      </c>
      <c r="K66" s="100">
        <f t="shared" si="0"/>
        <v>0.09</v>
      </c>
      <c r="N66" s="68"/>
      <c r="O66" s="108">
        <v>53</v>
      </c>
      <c r="P66" s="110">
        <f t="shared" si="6"/>
        <v>28070</v>
      </c>
      <c r="Q66" s="105">
        <f t="shared" si="10"/>
        <v>4010</v>
      </c>
      <c r="R66" s="105">
        <f t="shared" si="7"/>
        <v>240.6</v>
      </c>
      <c r="S66" s="110">
        <f t="shared" si="8"/>
        <v>4250.6000000000004</v>
      </c>
    </row>
    <row r="67" spans="2:19" x14ac:dyDescent="0.25">
      <c r="B67" s="101">
        <f t="shared" si="9"/>
        <v>54</v>
      </c>
      <c r="C67" s="118"/>
      <c r="D67" s="107">
        <f t="shared" si="1"/>
        <v>4739.9436517926815</v>
      </c>
      <c r="E67" s="118"/>
      <c r="F67" s="107">
        <f t="shared" si="2"/>
        <v>254.51661566804771</v>
      </c>
      <c r="G67" s="118"/>
      <c r="H67" s="107">
        <f t="shared" si="3"/>
        <v>4994.4602674607295</v>
      </c>
      <c r="I67" s="107">
        <f t="shared" si="4"/>
        <v>29195.605103947011</v>
      </c>
      <c r="J67" s="100">
        <f t="shared" si="5"/>
        <v>4994.4602674607295</v>
      </c>
      <c r="K67" s="100">
        <f t="shared" si="0"/>
        <v>0.09</v>
      </c>
      <c r="N67" s="68"/>
      <c r="O67" s="108">
        <v>54</v>
      </c>
      <c r="P67" s="110">
        <f t="shared" si="6"/>
        <v>24060</v>
      </c>
      <c r="Q67" s="105">
        <f t="shared" si="10"/>
        <v>4010</v>
      </c>
      <c r="R67" s="105">
        <f t="shared" si="7"/>
        <v>210.52499999999998</v>
      </c>
      <c r="S67" s="110">
        <f t="shared" si="8"/>
        <v>4220.5249999999996</v>
      </c>
    </row>
    <row r="68" spans="2:19" x14ac:dyDescent="0.25">
      <c r="B68" s="101">
        <f t="shared" si="9"/>
        <v>55</v>
      </c>
      <c r="C68" s="118"/>
      <c r="D68" s="107">
        <f t="shared" si="1"/>
        <v>4775.4932291811265</v>
      </c>
      <c r="E68" s="118"/>
      <c r="F68" s="107">
        <f t="shared" si="2"/>
        <v>218.96703827960258</v>
      </c>
      <c r="G68" s="118"/>
      <c r="H68" s="107">
        <f t="shared" si="3"/>
        <v>4994.4602674607295</v>
      </c>
      <c r="I68" s="107">
        <f t="shared" si="4"/>
        <v>24420.111874765884</v>
      </c>
      <c r="J68" s="100">
        <f t="shared" si="5"/>
        <v>4994.4602674607295</v>
      </c>
      <c r="K68" s="100">
        <f t="shared" si="0"/>
        <v>0.09</v>
      </c>
      <c r="N68" s="68"/>
      <c r="O68" s="108">
        <v>55</v>
      </c>
      <c r="P68" s="110">
        <f t="shared" si="6"/>
        <v>20050</v>
      </c>
      <c r="Q68" s="105">
        <f t="shared" si="10"/>
        <v>4010</v>
      </c>
      <c r="R68" s="105">
        <f t="shared" si="7"/>
        <v>180.45000000000002</v>
      </c>
      <c r="S68" s="110">
        <f t="shared" si="8"/>
        <v>4190.45</v>
      </c>
    </row>
    <row r="69" spans="2:19" x14ac:dyDescent="0.25">
      <c r="B69" s="101">
        <f t="shared" si="9"/>
        <v>56</v>
      </c>
      <c r="C69" s="118"/>
      <c r="D69" s="107">
        <f t="shared" si="1"/>
        <v>4811.3094283999853</v>
      </c>
      <c r="E69" s="118"/>
      <c r="F69" s="107">
        <f t="shared" si="2"/>
        <v>183.15083906074412</v>
      </c>
      <c r="G69" s="118"/>
      <c r="H69" s="107">
        <f t="shared" si="3"/>
        <v>4994.4602674607295</v>
      </c>
      <c r="I69" s="107">
        <f t="shared" si="4"/>
        <v>19608.802446365899</v>
      </c>
      <c r="J69" s="100">
        <f t="shared" si="5"/>
        <v>4994.4602674607295</v>
      </c>
      <c r="K69" s="100">
        <f t="shared" si="0"/>
        <v>0.09</v>
      </c>
      <c r="N69" s="68"/>
      <c r="O69" s="108">
        <v>56</v>
      </c>
      <c r="P69" s="110">
        <f t="shared" si="6"/>
        <v>16040</v>
      </c>
      <c r="Q69" s="105">
        <f t="shared" si="10"/>
        <v>4010</v>
      </c>
      <c r="R69" s="105">
        <f t="shared" si="7"/>
        <v>150.375</v>
      </c>
      <c r="S69" s="110">
        <f t="shared" si="8"/>
        <v>4160.375</v>
      </c>
    </row>
    <row r="70" spans="2:19" x14ac:dyDescent="0.25">
      <c r="B70" s="101">
        <f t="shared" si="9"/>
        <v>57</v>
      </c>
      <c r="C70" s="118"/>
      <c r="D70" s="107">
        <f t="shared" si="1"/>
        <v>4847.3942491129856</v>
      </c>
      <c r="E70" s="118"/>
      <c r="F70" s="107">
        <f t="shared" si="2"/>
        <v>147.06601834774423</v>
      </c>
      <c r="G70" s="118"/>
      <c r="H70" s="107">
        <f t="shared" si="3"/>
        <v>4994.4602674607295</v>
      </c>
      <c r="I70" s="107">
        <f t="shared" si="4"/>
        <v>14761.408197252913</v>
      </c>
      <c r="J70" s="100">
        <f t="shared" si="5"/>
        <v>4994.4602674607295</v>
      </c>
      <c r="K70" s="100">
        <f t="shared" si="0"/>
        <v>0.09</v>
      </c>
      <c r="N70" s="68"/>
      <c r="O70" s="108">
        <v>57</v>
      </c>
      <c r="P70" s="110">
        <f t="shared" si="6"/>
        <v>12030</v>
      </c>
      <c r="Q70" s="105">
        <f t="shared" si="10"/>
        <v>4010</v>
      </c>
      <c r="R70" s="105">
        <f t="shared" si="7"/>
        <v>120.3</v>
      </c>
      <c r="S70" s="110">
        <f t="shared" si="8"/>
        <v>4130.3</v>
      </c>
    </row>
    <row r="71" spans="2:19" x14ac:dyDescent="0.25">
      <c r="B71" s="101">
        <f t="shared" si="9"/>
        <v>58</v>
      </c>
      <c r="C71" s="118"/>
      <c r="D71" s="107">
        <f t="shared" si="1"/>
        <v>4883.7497059813322</v>
      </c>
      <c r="E71" s="118"/>
      <c r="F71" s="107">
        <f t="shared" si="2"/>
        <v>110.71056147939684</v>
      </c>
      <c r="G71" s="118"/>
      <c r="H71" s="107">
        <f t="shared" si="3"/>
        <v>4994.4602674607295</v>
      </c>
      <c r="I71" s="107">
        <f t="shared" si="4"/>
        <v>9877.6584912715807</v>
      </c>
      <c r="J71" s="100">
        <f t="shared" si="5"/>
        <v>4994.4602674607295</v>
      </c>
      <c r="K71" s="100">
        <f t="shared" si="0"/>
        <v>0.09</v>
      </c>
      <c r="N71" s="68"/>
      <c r="O71" s="108">
        <v>58</v>
      </c>
      <c r="P71" s="110">
        <f t="shared" si="6"/>
        <v>8020</v>
      </c>
      <c r="Q71" s="105">
        <f t="shared" si="10"/>
        <v>4010</v>
      </c>
      <c r="R71" s="105">
        <f t="shared" si="7"/>
        <v>90.225000000000009</v>
      </c>
      <c r="S71" s="110">
        <f t="shared" si="8"/>
        <v>4100.2250000000004</v>
      </c>
    </row>
    <row r="72" spans="2:19" x14ac:dyDescent="0.25">
      <c r="B72" s="101">
        <f t="shared" si="9"/>
        <v>59</v>
      </c>
      <c r="C72" s="118"/>
      <c r="D72" s="107">
        <f t="shared" si="1"/>
        <v>4920.3778287761925</v>
      </c>
      <c r="E72" s="118"/>
      <c r="F72" s="107">
        <f t="shared" si="2"/>
        <v>74.082438684536854</v>
      </c>
      <c r="G72" s="118"/>
      <c r="H72" s="107">
        <f t="shared" si="3"/>
        <v>4994.4602674607295</v>
      </c>
      <c r="I72" s="107">
        <f t="shared" si="4"/>
        <v>4957.2806624953882</v>
      </c>
      <c r="J72" s="100">
        <f t="shared" si="5"/>
        <v>4994.4602674607295</v>
      </c>
      <c r="K72" s="100">
        <f t="shared" si="0"/>
        <v>0.09</v>
      </c>
      <c r="N72" s="68"/>
      <c r="O72" s="108">
        <v>59</v>
      </c>
      <c r="P72" s="110">
        <f t="shared" si="6"/>
        <v>4010</v>
      </c>
      <c r="Q72" s="105">
        <f t="shared" si="10"/>
        <v>4010</v>
      </c>
      <c r="R72" s="105">
        <f t="shared" si="7"/>
        <v>60.15</v>
      </c>
      <c r="S72" s="110">
        <f t="shared" si="8"/>
        <v>4070.15</v>
      </c>
    </row>
    <row r="73" spans="2:19" x14ac:dyDescent="0.25">
      <c r="B73" s="112">
        <f t="shared" si="9"/>
        <v>60</v>
      </c>
      <c r="C73" s="119"/>
      <c r="D73" s="113">
        <f t="shared" si="1"/>
        <v>4957.280662492014</v>
      </c>
      <c r="E73" s="120"/>
      <c r="F73" s="113">
        <f t="shared" si="2"/>
        <v>37.17960496871541</v>
      </c>
      <c r="G73" s="120"/>
      <c r="H73" s="113">
        <f t="shared" si="3"/>
        <v>4994.4602674607295</v>
      </c>
      <c r="I73" s="113">
        <f t="shared" si="4"/>
        <v>3.3742253435775638E-9</v>
      </c>
      <c r="J73" s="100">
        <f t="shared" si="5"/>
        <v>4994.4602674607295</v>
      </c>
      <c r="K73" s="100">
        <f t="shared" si="0"/>
        <v>0.09</v>
      </c>
      <c r="N73" s="68"/>
      <c r="O73" s="115">
        <v>60</v>
      </c>
      <c r="P73" s="116">
        <f t="shared" si="6"/>
        <v>0</v>
      </c>
      <c r="Q73" s="117">
        <f t="shared" si="10"/>
        <v>4010</v>
      </c>
      <c r="R73" s="117">
        <f t="shared" si="7"/>
        <v>30.074999999999999</v>
      </c>
      <c r="S73" s="116">
        <f t="shared" si="8"/>
        <v>4040.0749999999998</v>
      </c>
    </row>
    <row r="74" spans="2:19" x14ac:dyDescent="0.25">
      <c r="B74" s="101">
        <f t="shared" si="9"/>
        <v>61</v>
      </c>
      <c r="C74" s="118"/>
      <c r="D74" s="107">
        <f t="shared" si="1"/>
        <v>4994.460267460704</v>
      </c>
      <c r="E74" s="121"/>
      <c r="F74" s="107">
        <f t="shared" si="2"/>
        <v>2.5306690076831728E-11</v>
      </c>
      <c r="G74" s="121"/>
      <c r="H74" s="107">
        <f t="shared" si="3"/>
        <v>4994.4602674607295</v>
      </c>
      <c r="I74" s="107">
        <f t="shared" si="4"/>
        <v>-4994.4602674573298</v>
      </c>
      <c r="J74" s="100">
        <f t="shared" si="5"/>
        <v>4994.4602674607295</v>
      </c>
      <c r="K74" s="100">
        <f t="shared" si="0"/>
        <v>0.09</v>
      </c>
      <c r="N74" s="68"/>
      <c r="O74" s="108">
        <v>61</v>
      </c>
      <c r="P74" s="110">
        <f t="shared" si="6"/>
        <v>-4010</v>
      </c>
      <c r="Q74" s="105">
        <f t="shared" si="10"/>
        <v>4010</v>
      </c>
      <c r="R74" s="105">
        <f t="shared" si="7"/>
        <v>0</v>
      </c>
      <c r="S74" s="110">
        <f t="shared" si="8"/>
        <v>4010</v>
      </c>
    </row>
    <row r="75" spans="2:19" x14ac:dyDescent="0.25">
      <c r="B75" s="101">
        <f t="shared" si="9"/>
        <v>62</v>
      </c>
      <c r="C75" s="118"/>
      <c r="D75" s="107">
        <f t="shared" si="1"/>
        <v>5031.9187194666592</v>
      </c>
      <c r="E75" s="118"/>
      <c r="F75" s="107">
        <f t="shared" si="2"/>
        <v>-37.458452005929971</v>
      </c>
      <c r="G75" s="118"/>
      <c r="H75" s="107">
        <f t="shared" si="3"/>
        <v>4994.4602674607295</v>
      </c>
      <c r="I75" s="107">
        <f t="shared" si="4"/>
        <v>-10026.378986923988</v>
      </c>
      <c r="J75" s="100">
        <f t="shared" si="5"/>
        <v>4994.4602674607295</v>
      </c>
      <c r="K75" s="100">
        <f t="shared" si="0"/>
        <v>0.09</v>
      </c>
      <c r="N75" s="68"/>
      <c r="O75" s="108">
        <v>62</v>
      </c>
      <c r="P75" s="110">
        <f t="shared" si="6"/>
        <v>-8020</v>
      </c>
      <c r="Q75" s="105">
        <f t="shared" si="10"/>
        <v>4010</v>
      </c>
      <c r="R75" s="105">
        <f t="shared" si="7"/>
        <v>-30.074999999999999</v>
      </c>
      <c r="S75" s="110">
        <f t="shared" si="8"/>
        <v>3979.9250000000002</v>
      </c>
    </row>
    <row r="76" spans="2:19" x14ac:dyDescent="0.25">
      <c r="B76" s="101">
        <f t="shared" si="9"/>
        <v>63</v>
      </c>
      <c r="C76" s="118"/>
      <c r="D76" s="107">
        <f t="shared" si="1"/>
        <v>5069.6581098626593</v>
      </c>
      <c r="E76" s="118"/>
      <c r="F76" s="107">
        <f t="shared" si="2"/>
        <v>-75.197842401929904</v>
      </c>
      <c r="G76" s="118"/>
      <c r="H76" s="107">
        <f t="shared" si="3"/>
        <v>4994.4602674607295</v>
      </c>
      <c r="I76" s="107">
        <f t="shared" si="4"/>
        <v>-15096.037096786647</v>
      </c>
      <c r="J76" s="100">
        <f t="shared" si="5"/>
        <v>4994.4602674607295</v>
      </c>
      <c r="K76" s="100">
        <f t="shared" si="0"/>
        <v>0.09</v>
      </c>
      <c r="N76" s="68"/>
      <c r="O76" s="108">
        <v>63</v>
      </c>
      <c r="P76" s="110">
        <f t="shared" si="6"/>
        <v>-12030</v>
      </c>
      <c r="Q76" s="105">
        <f t="shared" si="10"/>
        <v>4010</v>
      </c>
      <c r="R76" s="105">
        <f t="shared" si="7"/>
        <v>-60.15</v>
      </c>
      <c r="S76" s="110">
        <f t="shared" si="8"/>
        <v>3949.85</v>
      </c>
    </row>
    <row r="77" spans="2:19" x14ac:dyDescent="0.25">
      <c r="B77" s="101">
        <f t="shared" si="9"/>
        <v>64</v>
      </c>
      <c r="C77" s="118"/>
      <c r="D77" s="107">
        <f t="shared" si="1"/>
        <v>5107.6805456866296</v>
      </c>
      <c r="E77" s="118"/>
      <c r="F77" s="107">
        <f t="shared" si="2"/>
        <v>-113.22027822589985</v>
      </c>
      <c r="G77" s="118"/>
      <c r="H77" s="107">
        <f t="shared" si="3"/>
        <v>4994.4602674607295</v>
      </c>
      <c r="I77" s="107">
        <f t="shared" si="4"/>
        <v>-20203.717642473275</v>
      </c>
      <c r="J77" s="100">
        <f t="shared" si="5"/>
        <v>4994.4602674607295</v>
      </c>
      <c r="K77" s="100">
        <f t="shared" ref="K77:K140" si="11">K76</f>
        <v>0.09</v>
      </c>
      <c r="N77" s="68"/>
      <c r="O77" s="108">
        <v>64</v>
      </c>
      <c r="P77" s="110">
        <f t="shared" si="6"/>
        <v>-16040</v>
      </c>
      <c r="Q77" s="105">
        <f t="shared" si="10"/>
        <v>4010</v>
      </c>
      <c r="R77" s="105">
        <f t="shared" si="7"/>
        <v>-90.225000000000009</v>
      </c>
      <c r="S77" s="110">
        <f t="shared" si="8"/>
        <v>3919.7750000000001</v>
      </c>
    </row>
    <row r="78" spans="2:19" x14ac:dyDescent="0.25">
      <c r="B78" s="101">
        <f t="shared" si="9"/>
        <v>65</v>
      </c>
      <c r="C78" s="118"/>
      <c r="D78" s="107">
        <f t="shared" ref="D78:D141" si="12">J77-F78</f>
        <v>5145.9881497792794</v>
      </c>
      <c r="E78" s="118"/>
      <c r="F78" s="107">
        <f t="shared" ref="F78:F141" si="13">(I77*K76)/12</f>
        <v>-151.52788231854956</v>
      </c>
      <c r="G78" s="118"/>
      <c r="H78" s="107">
        <f t="shared" ref="H78:H141" si="14">D78+F78</f>
        <v>4994.4602674607295</v>
      </c>
      <c r="I78" s="107">
        <f t="shared" ref="I78:I141" si="15">I77-D78</f>
        <v>-25349.705792252556</v>
      </c>
      <c r="J78" s="100">
        <f t="shared" ref="J78:J141" si="16">J77</f>
        <v>4994.4602674607295</v>
      </c>
      <c r="K78" s="100">
        <f t="shared" si="11"/>
        <v>0.09</v>
      </c>
      <c r="N78" s="68"/>
      <c r="O78" s="108">
        <v>65</v>
      </c>
      <c r="P78" s="110">
        <f t="shared" ref="P78:P141" si="17">P77-Q78</f>
        <v>-20050</v>
      </c>
      <c r="Q78" s="105">
        <f t="shared" si="10"/>
        <v>4010</v>
      </c>
      <c r="R78" s="105">
        <f t="shared" ref="R78:R141" si="18">(((P77*$R$7/360))*$U$6)</f>
        <v>-120.3</v>
      </c>
      <c r="S78" s="110">
        <f t="shared" ref="S78:S141" si="19">+Q78+R78</f>
        <v>3889.7</v>
      </c>
    </row>
    <row r="79" spans="2:19" x14ac:dyDescent="0.25">
      <c r="B79" s="101">
        <f t="shared" ref="B79:B142" si="20">B78+1</f>
        <v>66</v>
      </c>
      <c r="C79" s="118"/>
      <c r="D79" s="107">
        <f t="shared" si="12"/>
        <v>5184.5830609026234</v>
      </c>
      <c r="E79" s="118"/>
      <c r="F79" s="107">
        <f t="shared" si="13"/>
        <v>-190.12279344189417</v>
      </c>
      <c r="G79" s="118"/>
      <c r="H79" s="107">
        <f t="shared" si="14"/>
        <v>4994.4602674607295</v>
      </c>
      <c r="I79" s="107">
        <f t="shared" si="15"/>
        <v>-30534.28885315518</v>
      </c>
      <c r="J79" s="100">
        <f t="shared" si="16"/>
        <v>4994.4602674607295</v>
      </c>
      <c r="K79" s="100">
        <f t="shared" si="11"/>
        <v>0.09</v>
      </c>
      <c r="N79" s="68"/>
      <c r="O79" s="108">
        <v>66</v>
      </c>
      <c r="P79" s="110">
        <f t="shared" si="17"/>
        <v>-24060</v>
      </c>
      <c r="Q79" s="105">
        <f t="shared" ref="Q79:Q142" si="21">Q78</f>
        <v>4010</v>
      </c>
      <c r="R79" s="105">
        <f t="shared" si="18"/>
        <v>-150.375</v>
      </c>
      <c r="S79" s="110">
        <f t="shared" si="19"/>
        <v>3859.625</v>
      </c>
    </row>
    <row r="80" spans="2:19" x14ac:dyDescent="0.25">
      <c r="B80" s="101">
        <f t="shared" si="20"/>
        <v>67</v>
      </c>
      <c r="C80" s="118"/>
      <c r="D80" s="107">
        <f t="shared" si="12"/>
        <v>5223.4674338593932</v>
      </c>
      <c r="E80" s="118"/>
      <c r="F80" s="107">
        <f t="shared" si="13"/>
        <v>-229.00716639866383</v>
      </c>
      <c r="G80" s="118"/>
      <c r="H80" s="107">
        <f t="shared" si="14"/>
        <v>4994.4602674607295</v>
      </c>
      <c r="I80" s="107">
        <f t="shared" si="15"/>
        <v>-35757.75628701457</v>
      </c>
      <c r="J80" s="100">
        <f t="shared" si="16"/>
        <v>4994.4602674607295</v>
      </c>
      <c r="K80" s="100">
        <f t="shared" si="11"/>
        <v>0.09</v>
      </c>
      <c r="N80" s="68"/>
      <c r="O80" s="108">
        <v>67</v>
      </c>
      <c r="P80" s="110">
        <f t="shared" si="17"/>
        <v>-28070</v>
      </c>
      <c r="Q80" s="105">
        <f t="shared" si="21"/>
        <v>4010</v>
      </c>
      <c r="R80" s="105">
        <f t="shared" si="18"/>
        <v>-180.45000000000002</v>
      </c>
      <c r="S80" s="110">
        <f t="shared" si="19"/>
        <v>3829.55</v>
      </c>
    </row>
    <row r="81" spans="2:19" x14ac:dyDescent="0.25">
      <c r="B81" s="101">
        <f t="shared" si="20"/>
        <v>68</v>
      </c>
      <c r="C81" s="118"/>
      <c r="D81" s="107">
        <f t="shared" si="12"/>
        <v>5262.6434396133391</v>
      </c>
      <c r="E81" s="118"/>
      <c r="F81" s="107">
        <f t="shared" si="13"/>
        <v>-268.1831721526093</v>
      </c>
      <c r="G81" s="118"/>
      <c r="H81" s="107">
        <f t="shared" si="14"/>
        <v>4994.4602674607295</v>
      </c>
      <c r="I81" s="107">
        <f t="shared" si="15"/>
        <v>-41020.399726627911</v>
      </c>
      <c r="J81" s="100">
        <f t="shared" si="16"/>
        <v>4994.4602674607295</v>
      </c>
      <c r="K81" s="100">
        <f t="shared" si="11"/>
        <v>0.09</v>
      </c>
      <c r="N81" s="68"/>
      <c r="O81" s="108">
        <v>68</v>
      </c>
      <c r="P81" s="110">
        <f t="shared" si="17"/>
        <v>-32080</v>
      </c>
      <c r="Q81" s="105">
        <f t="shared" si="21"/>
        <v>4010</v>
      </c>
      <c r="R81" s="105">
        <f t="shared" si="18"/>
        <v>-210.52499999999998</v>
      </c>
      <c r="S81" s="110">
        <f t="shared" si="19"/>
        <v>3799.4749999999999</v>
      </c>
    </row>
    <row r="82" spans="2:19" x14ac:dyDescent="0.25">
      <c r="B82" s="101">
        <f t="shared" si="20"/>
        <v>69</v>
      </c>
      <c r="C82" s="118"/>
      <c r="D82" s="107">
        <f t="shared" si="12"/>
        <v>5302.1132654104385</v>
      </c>
      <c r="E82" s="118"/>
      <c r="F82" s="107">
        <f t="shared" si="13"/>
        <v>-307.65299794970934</v>
      </c>
      <c r="G82" s="118"/>
      <c r="H82" s="107">
        <f t="shared" si="14"/>
        <v>4994.4602674607295</v>
      </c>
      <c r="I82" s="107">
        <f t="shared" si="15"/>
        <v>-46322.512992038348</v>
      </c>
      <c r="J82" s="100">
        <f t="shared" si="16"/>
        <v>4994.4602674607295</v>
      </c>
      <c r="K82" s="100">
        <f t="shared" si="11"/>
        <v>0.09</v>
      </c>
      <c r="N82" s="68"/>
      <c r="O82" s="108">
        <v>69</v>
      </c>
      <c r="P82" s="110">
        <f t="shared" si="17"/>
        <v>-36090</v>
      </c>
      <c r="Q82" s="105">
        <f t="shared" si="21"/>
        <v>4010</v>
      </c>
      <c r="R82" s="105">
        <f t="shared" si="18"/>
        <v>-240.6</v>
      </c>
      <c r="S82" s="110">
        <f t="shared" si="19"/>
        <v>3769.4</v>
      </c>
    </row>
    <row r="83" spans="2:19" x14ac:dyDescent="0.25">
      <c r="B83" s="101">
        <f t="shared" si="20"/>
        <v>70</v>
      </c>
      <c r="C83" s="118"/>
      <c r="D83" s="107">
        <f t="shared" si="12"/>
        <v>5341.8791149010167</v>
      </c>
      <c r="E83" s="118"/>
      <c r="F83" s="107">
        <f t="shared" si="13"/>
        <v>-347.41884744028761</v>
      </c>
      <c r="G83" s="118"/>
      <c r="H83" s="107">
        <f t="shared" si="14"/>
        <v>4994.4602674607295</v>
      </c>
      <c r="I83" s="107">
        <f t="shared" si="15"/>
        <v>-51664.392106939362</v>
      </c>
      <c r="J83" s="100">
        <f t="shared" si="16"/>
        <v>4994.4602674607295</v>
      </c>
      <c r="K83" s="100">
        <f t="shared" si="11"/>
        <v>0.09</v>
      </c>
      <c r="N83" s="68"/>
      <c r="O83" s="108">
        <v>70</v>
      </c>
      <c r="P83" s="110">
        <f t="shared" si="17"/>
        <v>-40100</v>
      </c>
      <c r="Q83" s="105">
        <f t="shared" si="21"/>
        <v>4010</v>
      </c>
      <c r="R83" s="105">
        <f t="shared" si="18"/>
        <v>-270.67499999999995</v>
      </c>
      <c r="S83" s="110">
        <f t="shared" si="19"/>
        <v>3739.3249999999998</v>
      </c>
    </row>
    <row r="84" spans="2:19" x14ac:dyDescent="0.25">
      <c r="B84" s="101">
        <f t="shared" si="20"/>
        <v>71</v>
      </c>
      <c r="C84" s="118"/>
      <c r="D84" s="107">
        <f t="shared" si="12"/>
        <v>5381.9432082627745</v>
      </c>
      <c r="E84" s="118"/>
      <c r="F84" s="107">
        <f t="shared" si="13"/>
        <v>-387.48294080204522</v>
      </c>
      <c r="G84" s="118"/>
      <c r="H84" s="107">
        <f t="shared" si="14"/>
        <v>4994.4602674607295</v>
      </c>
      <c r="I84" s="107">
        <f t="shared" si="15"/>
        <v>-57046.335315202137</v>
      </c>
      <c r="J84" s="100">
        <f t="shared" si="16"/>
        <v>4994.4602674607295</v>
      </c>
      <c r="K84" s="100">
        <f t="shared" si="11"/>
        <v>0.09</v>
      </c>
      <c r="N84" s="68"/>
      <c r="O84" s="108">
        <v>71</v>
      </c>
      <c r="P84" s="110">
        <f t="shared" si="17"/>
        <v>-44110</v>
      </c>
      <c r="Q84" s="105">
        <f t="shared" si="21"/>
        <v>4010</v>
      </c>
      <c r="R84" s="105">
        <f t="shared" si="18"/>
        <v>-300.75</v>
      </c>
      <c r="S84" s="110">
        <f t="shared" si="19"/>
        <v>3709.25</v>
      </c>
    </row>
    <row r="85" spans="2:19" x14ac:dyDescent="0.25">
      <c r="B85" s="101">
        <f t="shared" si="20"/>
        <v>72</v>
      </c>
      <c r="C85" s="118"/>
      <c r="D85" s="107">
        <f t="shared" si="12"/>
        <v>5422.3077823247459</v>
      </c>
      <c r="E85" s="118"/>
      <c r="F85" s="107">
        <f t="shared" si="13"/>
        <v>-427.84751486401598</v>
      </c>
      <c r="G85" s="118"/>
      <c r="H85" s="107">
        <f t="shared" si="14"/>
        <v>4994.4602674607295</v>
      </c>
      <c r="I85" s="107">
        <f t="shared" si="15"/>
        <v>-62468.643097526881</v>
      </c>
      <c r="J85" s="100">
        <f t="shared" si="16"/>
        <v>4994.4602674607295</v>
      </c>
      <c r="K85" s="100">
        <f t="shared" si="11"/>
        <v>0.09</v>
      </c>
      <c r="N85" s="68"/>
      <c r="O85" s="108">
        <v>72</v>
      </c>
      <c r="P85" s="110">
        <f t="shared" si="17"/>
        <v>-48120</v>
      </c>
      <c r="Q85" s="105">
        <f t="shared" si="21"/>
        <v>4010</v>
      </c>
      <c r="R85" s="105">
        <f t="shared" si="18"/>
        <v>-330.82499999999999</v>
      </c>
      <c r="S85" s="110">
        <f t="shared" si="19"/>
        <v>3679.1750000000002</v>
      </c>
    </row>
    <row r="86" spans="2:19" x14ac:dyDescent="0.25">
      <c r="B86" s="101">
        <f t="shared" si="20"/>
        <v>73</v>
      </c>
      <c r="C86" s="118"/>
      <c r="D86" s="107">
        <f t="shared" si="12"/>
        <v>5462.9750906921809</v>
      </c>
      <c r="E86" s="118"/>
      <c r="F86" s="107">
        <f t="shared" si="13"/>
        <v>-468.5148232314516</v>
      </c>
      <c r="G86" s="118"/>
      <c r="H86" s="107">
        <f t="shared" si="14"/>
        <v>4994.4602674607295</v>
      </c>
      <c r="I86" s="107">
        <f t="shared" si="15"/>
        <v>-67931.618188219058</v>
      </c>
      <c r="J86" s="100">
        <f t="shared" si="16"/>
        <v>4994.4602674607295</v>
      </c>
      <c r="K86" s="100">
        <f t="shared" si="11"/>
        <v>0.09</v>
      </c>
      <c r="N86" s="68"/>
      <c r="O86" s="108">
        <v>73</v>
      </c>
      <c r="P86" s="110">
        <f t="shared" si="17"/>
        <v>-52130</v>
      </c>
      <c r="Q86" s="105">
        <f t="shared" si="21"/>
        <v>4010</v>
      </c>
      <c r="R86" s="105">
        <f t="shared" si="18"/>
        <v>-360.90000000000003</v>
      </c>
      <c r="S86" s="110">
        <f t="shared" si="19"/>
        <v>3649.1</v>
      </c>
    </row>
    <row r="87" spans="2:19" x14ac:dyDescent="0.25">
      <c r="B87" s="101">
        <f t="shared" si="20"/>
        <v>74</v>
      </c>
      <c r="C87" s="118"/>
      <c r="D87" s="107">
        <f t="shared" si="12"/>
        <v>5503.9474038723729</v>
      </c>
      <c r="E87" s="118"/>
      <c r="F87" s="107">
        <f t="shared" si="13"/>
        <v>-509.48713641164295</v>
      </c>
      <c r="G87" s="118"/>
      <c r="H87" s="107">
        <f t="shared" si="14"/>
        <v>4994.4602674607304</v>
      </c>
      <c r="I87" s="107">
        <f t="shared" si="15"/>
        <v>-73435.565592091429</v>
      </c>
      <c r="J87" s="100">
        <f t="shared" si="16"/>
        <v>4994.4602674607295</v>
      </c>
      <c r="K87" s="100">
        <f t="shared" si="11"/>
        <v>0.09</v>
      </c>
      <c r="N87" s="68"/>
      <c r="O87" s="108">
        <v>74</v>
      </c>
      <c r="P87" s="110">
        <f t="shared" si="17"/>
        <v>-56140</v>
      </c>
      <c r="Q87" s="105">
        <f t="shared" si="21"/>
        <v>4010</v>
      </c>
      <c r="R87" s="105">
        <f t="shared" si="18"/>
        <v>-390.97499999999997</v>
      </c>
      <c r="S87" s="110">
        <f t="shared" si="19"/>
        <v>3619.0250000000001</v>
      </c>
    </row>
    <row r="88" spans="2:19" x14ac:dyDescent="0.25">
      <c r="B88" s="101">
        <f t="shared" si="20"/>
        <v>75</v>
      </c>
      <c r="C88" s="118"/>
      <c r="D88" s="107">
        <f t="shared" si="12"/>
        <v>5545.2270094014148</v>
      </c>
      <c r="E88" s="118"/>
      <c r="F88" s="107">
        <f t="shared" si="13"/>
        <v>-550.76674194068562</v>
      </c>
      <c r="G88" s="118"/>
      <c r="H88" s="107">
        <f t="shared" si="14"/>
        <v>4994.4602674607295</v>
      </c>
      <c r="I88" s="107">
        <f t="shared" si="15"/>
        <v>-78980.792601492838</v>
      </c>
      <c r="J88" s="100">
        <f t="shared" si="16"/>
        <v>4994.4602674607295</v>
      </c>
      <c r="K88" s="100">
        <f t="shared" si="11"/>
        <v>0.09</v>
      </c>
      <c r="N88" s="68"/>
      <c r="O88" s="108">
        <v>75</v>
      </c>
      <c r="P88" s="110">
        <f t="shared" si="17"/>
        <v>-60150</v>
      </c>
      <c r="Q88" s="105">
        <f t="shared" si="21"/>
        <v>4010</v>
      </c>
      <c r="R88" s="105">
        <f t="shared" si="18"/>
        <v>-421.04999999999995</v>
      </c>
      <c r="S88" s="110">
        <f t="shared" si="19"/>
        <v>3588.95</v>
      </c>
    </row>
    <row r="89" spans="2:19" x14ac:dyDescent="0.25">
      <c r="B89" s="101">
        <f t="shared" si="20"/>
        <v>76</v>
      </c>
      <c r="C89" s="118"/>
      <c r="D89" s="107">
        <f t="shared" si="12"/>
        <v>5586.8162119719254</v>
      </c>
      <c r="E89" s="118"/>
      <c r="F89" s="107">
        <f t="shared" si="13"/>
        <v>-592.3559445111963</v>
      </c>
      <c r="G89" s="118"/>
      <c r="H89" s="107">
        <f t="shared" si="14"/>
        <v>4994.4602674607295</v>
      </c>
      <c r="I89" s="107">
        <f t="shared" si="15"/>
        <v>-84567.608813464758</v>
      </c>
      <c r="J89" s="100">
        <f t="shared" si="16"/>
        <v>4994.4602674607295</v>
      </c>
      <c r="K89" s="100">
        <f t="shared" si="11"/>
        <v>0.09</v>
      </c>
      <c r="N89" s="68"/>
      <c r="O89" s="108">
        <v>76</v>
      </c>
      <c r="P89" s="110">
        <f t="shared" si="17"/>
        <v>-64160</v>
      </c>
      <c r="Q89" s="105">
        <f t="shared" si="21"/>
        <v>4010</v>
      </c>
      <c r="R89" s="105">
        <f t="shared" si="18"/>
        <v>-451.125</v>
      </c>
      <c r="S89" s="110">
        <f t="shared" si="19"/>
        <v>3558.875</v>
      </c>
    </row>
    <row r="90" spans="2:19" x14ac:dyDescent="0.25">
      <c r="B90" s="101">
        <f t="shared" si="20"/>
        <v>77</v>
      </c>
      <c r="C90" s="118"/>
      <c r="D90" s="107">
        <f t="shared" si="12"/>
        <v>5628.7173335617153</v>
      </c>
      <c r="E90" s="118"/>
      <c r="F90" s="107">
        <f t="shared" si="13"/>
        <v>-634.25706610098564</v>
      </c>
      <c r="G90" s="118"/>
      <c r="H90" s="107">
        <f t="shared" si="14"/>
        <v>4994.4602674607295</v>
      </c>
      <c r="I90" s="107">
        <f t="shared" si="15"/>
        <v>-90196.32614702647</v>
      </c>
      <c r="J90" s="100">
        <f t="shared" si="16"/>
        <v>4994.4602674607295</v>
      </c>
      <c r="K90" s="100">
        <f t="shared" si="11"/>
        <v>0.09</v>
      </c>
      <c r="N90" s="68"/>
      <c r="O90" s="108">
        <v>77</v>
      </c>
      <c r="P90" s="110">
        <f t="shared" si="17"/>
        <v>-68170</v>
      </c>
      <c r="Q90" s="105">
        <f t="shared" si="21"/>
        <v>4010</v>
      </c>
      <c r="R90" s="105">
        <f t="shared" si="18"/>
        <v>-481.2</v>
      </c>
      <c r="S90" s="110">
        <f t="shared" si="19"/>
        <v>3528.8</v>
      </c>
    </row>
    <row r="91" spans="2:19" x14ac:dyDescent="0.25">
      <c r="B91" s="101">
        <f t="shared" si="20"/>
        <v>78</v>
      </c>
      <c r="C91" s="118"/>
      <c r="D91" s="107">
        <f t="shared" si="12"/>
        <v>5670.9327135634276</v>
      </c>
      <c r="E91" s="118"/>
      <c r="F91" s="107">
        <f t="shared" si="13"/>
        <v>-676.47244610269843</v>
      </c>
      <c r="G91" s="118"/>
      <c r="H91" s="107">
        <f t="shared" si="14"/>
        <v>4994.4602674607295</v>
      </c>
      <c r="I91" s="107">
        <f t="shared" si="15"/>
        <v>-95867.258860589893</v>
      </c>
      <c r="J91" s="100">
        <f t="shared" si="16"/>
        <v>4994.4602674607295</v>
      </c>
      <c r="K91" s="100">
        <f t="shared" si="11"/>
        <v>0.09</v>
      </c>
      <c r="N91" s="68"/>
      <c r="O91" s="108">
        <v>78</v>
      </c>
      <c r="P91" s="110">
        <f t="shared" si="17"/>
        <v>-72180</v>
      </c>
      <c r="Q91" s="105">
        <f t="shared" si="21"/>
        <v>4010</v>
      </c>
      <c r="R91" s="105">
        <f t="shared" si="18"/>
        <v>-511.27500000000003</v>
      </c>
      <c r="S91" s="110">
        <f t="shared" si="19"/>
        <v>3498.7249999999999</v>
      </c>
    </row>
    <row r="92" spans="2:19" x14ac:dyDescent="0.25">
      <c r="B92" s="101">
        <f t="shared" si="20"/>
        <v>79</v>
      </c>
      <c r="C92" s="118"/>
      <c r="D92" s="107">
        <f t="shared" si="12"/>
        <v>5713.464708915154</v>
      </c>
      <c r="E92" s="118"/>
      <c r="F92" s="107">
        <f t="shared" si="13"/>
        <v>-719.00444145442418</v>
      </c>
      <c r="G92" s="118"/>
      <c r="H92" s="107">
        <f t="shared" si="14"/>
        <v>4994.4602674607295</v>
      </c>
      <c r="I92" s="107">
        <f t="shared" si="15"/>
        <v>-101580.72356950505</v>
      </c>
      <c r="J92" s="100">
        <f t="shared" si="16"/>
        <v>4994.4602674607295</v>
      </c>
      <c r="K92" s="100">
        <f t="shared" si="11"/>
        <v>0.09</v>
      </c>
      <c r="N92" s="68"/>
      <c r="O92" s="108">
        <v>79</v>
      </c>
      <c r="P92" s="110">
        <f t="shared" si="17"/>
        <v>-76190</v>
      </c>
      <c r="Q92" s="105">
        <f t="shared" si="21"/>
        <v>4010</v>
      </c>
      <c r="R92" s="105">
        <f t="shared" si="18"/>
        <v>-541.34999999999991</v>
      </c>
      <c r="S92" s="110">
        <f t="shared" si="19"/>
        <v>3468.65</v>
      </c>
    </row>
    <row r="93" spans="2:19" x14ac:dyDescent="0.25">
      <c r="B93" s="101">
        <f t="shared" si="20"/>
        <v>80</v>
      </c>
      <c r="C93" s="118"/>
      <c r="D93" s="107">
        <f t="shared" si="12"/>
        <v>5756.3156942320174</v>
      </c>
      <c r="E93" s="118"/>
      <c r="F93" s="107">
        <f t="shared" si="13"/>
        <v>-761.85542677128785</v>
      </c>
      <c r="G93" s="118"/>
      <c r="H93" s="107">
        <f t="shared" si="14"/>
        <v>4994.4602674607295</v>
      </c>
      <c r="I93" s="107">
        <f t="shared" si="15"/>
        <v>-107337.03926373707</v>
      </c>
      <c r="J93" s="100">
        <f t="shared" si="16"/>
        <v>4994.4602674607295</v>
      </c>
      <c r="K93" s="100">
        <f t="shared" si="11"/>
        <v>0.09</v>
      </c>
      <c r="N93" s="68"/>
      <c r="O93" s="108">
        <v>80</v>
      </c>
      <c r="P93" s="110">
        <f t="shared" si="17"/>
        <v>-80200</v>
      </c>
      <c r="Q93" s="105">
        <f t="shared" si="21"/>
        <v>4010</v>
      </c>
      <c r="R93" s="105">
        <f t="shared" si="18"/>
        <v>-571.42499999999995</v>
      </c>
      <c r="S93" s="110">
        <f t="shared" si="19"/>
        <v>3438.5749999999998</v>
      </c>
    </row>
    <row r="94" spans="2:19" x14ac:dyDescent="0.25">
      <c r="B94" s="101">
        <f t="shared" si="20"/>
        <v>81</v>
      </c>
      <c r="C94" s="118"/>
      <c r="D94" s="107">
        <f t="shared" si="12"/>
        <v>5799.4880619387577</v>
      </c>
      <c r="E94" s="118"/>
      <c r="F94" s="107">
        <f t="shared" si="13"/>
        <v>-805.02779447802789</v>
      </c>
      <c r="G94" s="118"/>
      <c r="H94" s="107">
        <f t="shared" si="14"/>
        <v>4994.4602674607295</v>
      </c>
      <c r="I94" s="107">
        <f t="shared" si="15"/>
        <v>-113136.52732567582</v>
      </c>
      <c r="J94" s="100">
        <f t="shared" si="16"/>
        <v>4994.4602674607295</v>
      </c>
      <c r="K94" s="100">
        <f t="shared" si="11"/>
        <v>0.09</v>
      </c>
      <c r="N94" s="68"/>
      <c r="O94" s="108">
        <v>81</v>
      </c>
      <c r="P94" s="110">
        <f t="shared" si="17"/>
        <v>-84210</v>
      </c>
      <c r="Q94" s="105">
        <f t="shared" si="21"/>
        <v>4010</v>
      </c>
      <c r="R94" s="105">
        <f t="shared" si="18"/>
        <v>-601.5</v>
      </c>
      <c r="S94" s="110">
        <f t="shared" si="19"/>
        <v>3408.5</v>
      </c>
    </row>
    <row r="95" spans="2:19" x14ac:dyDescent="0.25">
      <c r="B95" s="101">
        <f t="shared" si="20"/>
        <v>82</v>
      </c>
      <c r="C95" s="118"/>
      <c r="D95" s="107">
        <f t="shared" si="12"/>
        <v>5842.9842224032982</v>
      </c>
      <c r="E95" s="118"/>
      <c r="F95" s="107">
        <f t="shared" si="13"/>
        <v>-848.52395494256871</v>
      </c>
      <c r="G95" s="118"/>
      <c r="H95" s="107">
        <f t="shared" si="14"/>
        <v>4994.4602674607295</v>
      </c>
      <c r="I95" s="107">
        <f t="shared" si="15"/>
        <v>-118979.51154807911</v>
      </c>
      <c r="J95" s="100">
        <f t="shared" si="16"/>
        <v>4994.4602674607295</v>
      </c>
      <c r="K95" s="100">
        <f t="shared" si="11"/>
        <v>0.09</v>
      </c>
      <c r="N95" s="68"/>
      <c r="O95" s="108">
        <v>82</v>
      </c>
      <c r="P95" s="110">
        <f t="shared" si="17"/>
        <v>-88220</v>
      </c>
      <c r="Q95" s="105">
        <f t="shared" si="21"/>
        <v>4010</v>
      </c>
      <c r="R95" s="105">
        <f t="shared" si="18"/>
        <v>-631.57499999999993</v>
      </c>
      <c r="S95" s="110">
        <f t="shared" si="19"/>
        <v>3378.4250000000002</v>
      </c>
    </row>
    <row r="96" spans="2:19" x14ac:dyDescent="0.25">
      <c r="B96" s="101">
        <f t="shared" si="20"/>
        <v>83</v>
      </c>
      <c r="C96" s="118"/>
      <c r="D96" s="107">
        <f t="shared" si="12"/>
        <v>5886.8066040713229</v>
      </c>
      <c r="E96" s="118"/>
      <c r="F96" s="107">
        <f t="shared" si="13"/>
        <v>-892.34633661059331</v>
      </c>
      <c r="G96" s="118"/>
      <c r="H96" s="107">
        <f t="shared" si="14"/>
        <v>4994.4602674607295</v>
      </c>
      <c r="I96" s="107">
        <f t="shared" si="15"/>
        <v>-124866.31815215043</v>
      </c>
      <c r="J96" s="100">
        <f t="shared" si="16"/>
        <v>4994.4602674607295</v>
      </c>
      <c r="K96" s="100">
        <f t="shared" si="11"/>
        <v>0.09</v>
      </c>
      <c r="N96" s="68"/>
      <c r="O96" s="108">
        <v>83</v>
      </c>
      <c r="P96" s="110">
        <f t="shared" si="17"/>
        <v>-92230</v>
      </c>
      <c r="Q96" s="105">
        <f t="shared" si="21"/>
        <v>4010</v>
      </c>
      <c r="R96" s="105">
        <f t="shared" si="18"/>
        <v>-661.65</v>
      </c>
      <c r="S96" s="110">
        <f t="shared" si="19"/>
        <v>3348.35</v>
      </c>
    </row>
    <row r="97" spans="2:19" x14ac:dyDescent="0.25">
      <c r="B97" s="101">
        <f t="shared" si="20"/>
        <v>84</v>
      </c>
      <c r="C97" s="118"/>
      <c r="D97" s="107">
        <f t="shared" si="12"/>
        <v>5930.9576536018576</v>
      </c>
      <c r="E97" s="118"/>
      <c r="F97" s="107">
        <f t="shared" si="13"/>
        <v>-936.49738614112812</v>
      </c>
      <c r="G97" s="118"/>
      <c r="H97" s="107">
        <f t="shared" si="14"/>
        <v>4994.4602674607295</v>
      </c>
      <c r="I97" s="107">
        <f t="shared" si="15"/>
        <v>-130797.27580575229</v>
      </c>
      <c r="J97" s="100">
        <f t="shared" si="16"/>
        <v>4994.4602674607295</v>
      </c>
      <c r="K97" s="100">
        <f t="shared" si="11"/>
        <v>0.09</v>
      </c>
      <c r="N97" s="68"/>
      <c r="O97" s="108">
        <v>84</v>
      </c>
      <c r="P97" s="110">
        <f t="shared" si="17"/>
        <v>-96240</v>
      </c>
      <c r="Q97" s="105">
        <f t="shared" si="21"/>
        <v>4010</v>
      </c>
      <c r="R97" s="105">
        <f t="shared" si="18"/>
        <v>-691.72499999999991</v>
      </c>
      <c r="S97" s="110">
        <f t="shared" si="19"/>
        <v>3318.2750000000001</v>
      </c>
    </row>
    <row r="98" spans="2:19" x14ac:dyDescent="0.25">
      <c r="B98" s="101">
        <f t="shared" si="20"/>
        <v>85</v>
      </c>
      <c r="C98" s="118"/>
      <c r="D98" s="107">
        <f t="shared" si="12"/>
        <v>5975.4398360038713</v>
      </c>
      <c r="E98" s="118"/>
      <c r="F98" s="107">
        <f t="shared" si="13"/>
        <v>-980.97956854314214</v>
      </c>
      <c r="G98" s="118"/>
      <c r="H98" s="107">
        <f t="shared" si="14"/>
        <v>4994.4602674607295</v>
      </c>
      <c r="I98" s="107">
        <f t="shared" si="15"/>
        <v>-136772.71564175616</v>
      </c>
      <c r="J98" s="100">
        <f t="shared" si="16"/>
        <v>4994.4602674607295</v>
      </c>
      <c r="K98" s="100">
        <f t="shared" si="11"/>
        <v>0.09</v>
      </c>
      <c r="N98" s="68"/>
      <c r="O98" s="108">
        <v>85</v>
      </c>
      <c r="P98" s="110">
        <f t="shared" si="17"/>
        <v>-100250</v>
      </c>
      <c r="Q98" s="105">
        <f t="shared" si="21"/>
        <v>4010</v>
      </c>
      <c r="R98" s="105">
        <f t="shared" si="18"/>
        <v>-721.80000000000007</v>
      </c>
      <c r="S98" s="110">
        <f t="shared" si="19"/>
        <v>3288.2</v>
      </c>
    </row>
    <row r="99" spans="2:19" x14ac:dyDescent="0.25">
      <c r="B99" s="101">
        <f t="shared" si="20"/>
        <v>86</v>
      </c>
      <c r="C99" s="118"/>
      <c r="D99" s="107">
        <f t="shared" si="12"/>
        <v>6020.255634773901</v>
      </c>
      <c r="E99" s="118"/>
      <c r="F99" s="107">
        <f t="shared" si="13"/>
        <v>-1025.7953673131713</v>
      </c>
      <c r="G99" s="118"/>
      <c r="H99" s="107">
        <f t="shared" si="14"/>
        <v>4994.4602674607295</v>
      </c>
      <c r="I99" s="107">
        <f t="shared" si="15"/>
        <v>-142792.97127653006</v>
      </c>
      <c r="J99" s="100">
        <f t="shared" si="16"/>
        <v>4994.4602674607295</v>
      </c>
      <c r="K99" s="100">
        <f t="shared" si="11"/>
        <v>0.09</v>
      </c>
      <c r="N99" s="68"/>
      <c r="O99" s="108">
        <v>86</v>
      </c>
      <c r="P99" s="110">
        <f t="shared" si="17"/>
        <v>-104260</v>
      </c>
      <c r="Q99" s="105">
        <f t="shared" si="21"/>
        <v>4010</v>
      </c>
      <c r="R99" s="105">
        <f t="shared" si="18"/>
        <v>-751.875</v>
      </c>
      <c r="S99" s="110">
        <f t="shared" si="19"/>
        <v>3258.125</v>
      </c>
    </row>
    <row r="100" spans="2:19" x14ac:dyDescent="0.25">
      <c r="B100" s="101">
        <f t="shared" si="20"/>
        <v>87</v>
      </c>
      <c r="C100" s="118"/>
      <c r="D100" s="107">
        <f t="shared" si="12"/>
        <v>6065.4075520347051</v>
      </c>
      <c r="E100" s="118"/>
      <c r="F100" s="107">
        <f t="shared" si="13"/>
        <v>-1070.9472845739754</v>
      </c>
      <c r="G100" s="118"/>
      <c r="H100" s="107">
        <f t="shared" si="14"/>
        <v>4994.4602674607295</v>
      </c>
      <c r="I100" s="107">
        <f t="shared" si="15"/>
        <v>-148858.37882856478</v>
      </c>
      <c r="J100" s="100">
        <f t="shared" si="16"/>
        <v>4994.4602674607295</v>
      </c>
      <c r="K100" s="100">
        <f t="shared" si="11"/>
        <v>0.09</v>
      </c>
      <c r="N100" s="68"/>
      <c r="O100" s="108">
        <v>87</v>
      </c>
      <c r="P100" s="110">
        <f t="shared" si="17"/>
        <v>-108270</v>
      </c>
      <c r="Q100" s="105">
        <f t="shared" si="21"/>
        <v>4010</v>
      </c>
      <c r="R100" s="105">
        <f t="shared" si="18"/>
        <v>-781.94999999999993</v>
      </c>
      <c r="S100" s="110">
        <f t="shared" si="19"/>
        <v>3228.05</v>
      </c>
    </row>
    <row r="101" spans="2:19" x14ac:dyDescent="0.25">
      <c r="B101" s="101">
        <f t="shared" si="20"/>
        <v>88</v>
      </c>
      <c r="C101" s="118"/>
      <c r="D101" s="107">
        <f t="shared" si="12"/>
        <v>6110.8981086749654</v>
      </c>
      <c r="E101" s="118"/>
      <c r="F101" s="107">
        <f t="shared" si="13"/>
        <v>-1116.4378412142357</v>
      </c>
      <c r="G101" s="118"/>
      <c r="H101" s="107">
        <f t="shared" si="14"/>
        <v>4994.4602674607295</v>
      </c>
      <c r="I101" s="107">
        <f t="shared" si="15"/>
        <v>-154969.27693723975</v>
      </c>
      <c r="J101" s="100">
        <f t="shared" si="16"/>
        <v>4994.4602674607295</v>
      </c>
      <c r="K101" s="100">
        <f t="shared" si="11"/>
        <v>0.09</v>
      </c>
      <c r="N101" s="68"/>
      <c r="O101" s="108">
        <v>88</v>
      </c>
      <c r="P101" s="110">
        <f t="shared" si="17"/>
        <v>-112280</v>
      </c>
      <c r="Q101" s="105">
        <f t="shared" si="21"/>
        <v>4010</v>
      </c>
      <c r="R101" s="105">
        <f t="shared" si="18"/>
        <v>-812.02499999999998</v>
      </c>
      <c r="S101" s="110">
        <f t="shared" si="19"/>
        <v>3197.9749999999999</v>
      </c>
    </row>
    <row r="102" spans="2:19" x14ac:dyDescent="0.25">
      <c r="B102" s="101">
        <f t="shared" si="20"/>
        <v>89</v>
      </c>
      <c r="C102" s="118"/>
      <c r="D102" s="107">
        <f t="shared" si="12"/>
        <v>6156.729844490028</v>
      </c>
      <c r="E102" s="118"/>
      <c r="F102" s="107">
        <f t="shared" si="13"/>
        <v>-1162.269577029298</v>
      </c>
      <c r="G102" s="118"/>
      <c r="H102" s="107">
        <f t="shared" si="14"/>
        <v>4994.4602674607304</v>
      </c>
      <c r="I102" s="107">
        <f t="shared" si="15"/>
        <v>-161126.00678172978</v>
      </c>
      <c r="J102" s="100">
        <f t="shared" si="16"/>
        <v>4994.4602674607295</v>
      </c>
      <c r="K102" s="100">
        <f t="shared" si="11"/>
        <v>0.09</v>
      </c>
      <c r="N102" s="68"/>
      <c r="O102" s="108">
        <v>89</v>
      </c>
      <c r="P102" s="110">
        <f t="shared" si="17"/>
        <v>-116290</v>
      </c>
      <c r="Q102" s="105">
        <f t="shared" si="21"/>
        <v>4010</v>
      </c>
      <c r="R102" s="105">
        <f t="shared" si="18"/>
        <v>-842.09999999999991</v>
      </c>
      <c r="S102" s="110">
        <f t="shared" si="19"/>
        <v>3167.9</v>
      </c>
    </row>
    <row r="103" spans="2:19" x14ac:dyDescent="0.25">
      <c r="B103" s="101">
        <f t="shared" si="20"/>
        <v>90</v>
      </c>
      <c r="C103" s="118"/>
      <c r="D103" s="107">
        <f t="shared" si="12"/>
        <v>6202.9053183237029</v>
      </c>
      <c r="E103" s="118"/>
      <c r="F103" s="107">
        <f t="shared" si="13"/>
        <v>-1208.4450508629732</v>
      </c>
      <c r="G103" s="118"/>
      <c r="H103" s="107">
        <f t="shared" si="14"/>
        <v>4994.4602674607295</v>
      </c>
      <c r="I103" s="107">
        <f t="shared" si="15"/>
        <v>-167328.91210005348</v>
      </c>
      <c r="J103" s="100">
        <f t="shared" si="16"/>
        <v>4994.4602674607295</v>
      </c>
      <c r="K103" s="100">
        <f t="shared" si="11"/>
        <v>0.09</v>
      </c>
      <c r="N103" s="68"/>
      <c r="O103" s="108">
        <v>90</v>
      </c>
      <c r="P103" s="110">
        <f t="shared" si="17"/>
        <v>-120300</v>
      </c>
      <c r="Q103" s="105">
        <f t="shared" si="21"/>
        <v>4010</v>
      </c>
      <c r="R103" s="105">
        <f t="shared" si="18"/>
        <v>-872.17500000000007</v>
      </c>
      <c r="S103" s="110">
        <f t="shared" si="19"/>
        <v>3137.8249999999998</v>
      </c>
    </row>
    <row r="104" spans="2:19" x14ac:dyDescent="0.25">
      <c r="B104" s="101">
        <f t="shared" si="20"/>
        <v>91</v>
      </c>
      <c r="C104" s="118"/>
      <c r="D104" s="107">
        <f t="shared" si="12"/>
        <v>6249.4271082111309</v>
      </c>
      <c r="E104" s="118"/>
      <c r="F104" s="107">
        <f t="shared" si="13"/>
        <v>-1254.9668407504012</v>
      </c>
      <c r="G104" s="118"/>
      <c r="H104" s="107">
        <f t="shared" si="14"/>
        <v>4994.4602674607295</v>
      </c>
      <c r="I104" s="107">
        <f t="shared" si="15"/>
        <v>-173578.3392082646</v>
      </c>
      <c r="J104" s="100">
        <f t="shared" si="16"/>
        <v>4994.4602674607295</v>
      </c>
      <c r="K104" s="100">
        <f t="shared" si="11"/>
        <v>0.09</v>
      </c>
      <c r="N104" s="68"/>
      <c r="O104" s="108">
        <v>91</v>
      </c>
      <c r="P104" s="110">
        <f t="shared" si="17"/>
        <v>-124310</v>
      </c>
      <c r="Q104" s="105">
        <f t="shared" si="21"/>
        <v>4010</v>
      </c>
      <c r="R104" s="105">
        <f t="shared" si="18"/>
        <v>-902.25</v>
      </c>
      <c r="S104" s="110">
        <f t="shared" si="19"/>
        <v>3107.75</v>
      </c>
    </row>
    <row r="105" spans="2:19" x14ac:dyDescent="0.25">
      <c r="B105" s="101">
        <f t="shared" si="20"/>
        <v>92</v>
      </c>
      <c r="C105" s="118"/>
      <c r="D105" s="107">
        <f t="shared" si="12"/>
        <v>6296.2978115227143</v>
      </c>
      <c r="E105" s="118"/>
      <c r="F105" s="107">
        <f t="shared" si="13"/>
        <v>-1301.8375440619845</v>
      </c>
      <c r="G105" s="118"/>
      <c r="H105" s="107">
        <f t="shared" si="14"/>
        <v>4994.4602674607295</v>
      </c>
      <c r="I105" s="107">
        <f t="shared" si="15"/>
        <v>-179874.6370197873</v>
      </c>
      <c r="J105" s="100">
        <f t="shared" si="16"/>
        <v>4994.4602674607295</v>
      </c>
      <c r="K105" s="100">
        <f t="shared" si="11"/>
        <v>0.09</v>
      </c>
      <c r="N105" s="68"/>
      <c r="O105" s="108">
        <v>92</v>
      </c>
      <c r="P105" s="110">
        <f t="shared" si="17"/>
        <v>-128320</v>
      </c>
      <c r="Q105" s="105">
        <f t="shared" si="21"/>
        <v>4010</v>
      </c>
      <c r="R105" s="105">
        <f t="shared" si="18"/>
        <v>-932.32500000000005</v>
      </c>
      <c r="S105" s="110">
        <f t="shared" si="19"/>
        <v>3077.6750000000002</v>
      </c>
    </row>
    <row r="106" spans="2:19" x14ac:dyDescent="0.25">
      <c r="B106" s="101">
        <f t="shared" si="20"/>
        <v>93</v>
      </c>
      <c r="C106" s="118"/>
      <c r="D106" s="107">
        <f t="shared" si="12"/>
        <v>6343.5200451091341</v>
      </c>
      <c r="E106" s="118"/>
      <c r="F106" s="107">
        <f t="shared" si="13"/>
        <v>-1349.0597776484049</v>
      </c>
      <c r="G106" s="118"/>
      <c r="H106" s="107">
        <f t="shared" si="14"/>
        <v>4994.4602674607295</v>
      </c>
      <c r="I106" s="107">
        <f t="shared" si="15"/>
        <v>-186218.15706489643</v>
      </c>
      <c r="J106" s="100">
        <f t="shared" si="16"/>
        <v>4994.4602674607295</v>
      </c>
      <c r="K106" s="100">
        <f t="shared" si="11"/>
        <v>0.09</v>
      </c>
      <c r="N106" s="68"/>
      <c r="O106" s="108">
        <v>93</v>
      </c>
      <c r="P106" s="110">
        <f t="shared" si="17"/>
        <v>-132330</v>
      </c>
      <c r="Q106" s="105">
        <f t="shared" si="21"/>
        <v>4010</v>
      </c>
      <c r="R106" s="105">
        <f t="shared" si="18"/>
        <v>-962.4</v>
      </c>
      <c r="S106" s="110">
        <f t="shared" si="19"/>
        <v>3047.6</v>
      </c>
    </row>
    <row r="107" spans="2:19" x14ac:dyDescent="0.25">
      <c r="B107" s="101">
        <f t="shared" si="20"/>
        <v>94</v>
      </c>
      <c r="C107" s="118"/>
      <c r="D107" s="107">
        <f t="shared" si="12"/>
        <v>6391.0964454474524</v>
      </c>
      <c r="E107" s="118"/>
      <c r="F107" s="107">
        <f t="shared" si="13"/>
        <v>-1396.6361779867232</v>
      </c>
      <c r="G107" s="118"/>
      <c r="H107" s="107">
        <f t="shared" si="14"/>
        <v>4994.4602674607295</v>
      </c>
      <c r="I107" s="107">
        <f t="shared" si="15"/>
        <v>-192609.25351034387</v>
      </c>
      <c r="J107" s="100">
        <f t="shared" si="16"/>
        <v>4994.4602674607295</v>
      </c>
      <c r="K107" s="100">
        <f t="shared" si="11"/>
        <v>0.09</v>
      </c>
      <c r="N107" s="68"/>
      <c r="O107" s="108">
        <v>94</v>
      </c>
      <c r="P107" s="110">
        <f t="shared" si="17"/>
        <v>-136340</v>
      </c>
      <c r="Q107" s="105">
        <f t="shared" si="21"/>
        <v>4010</v>
      </c>
      <c r="R107" s="105">
        <f t="shared" si="18"/>
        <v>-992.47499999999991</v>
      </c>
      <c r="S107" s="110">
        <f t="shared" si="19"/>
        <v>3017.5250000000001</v>
      </c>
    </row>
    <row r="108" spans="2:19" x14ac:dyDescent="0.25">
      <c r="B108" s="101">
        <f t="shared" si="20"/>
        <v>95</v>
      </c>
      <c r="C108" s="118"/>
      <c r="D108" s="107">
        <f t="shared" si="12"/>
        <v>6439.0296687883083</v>
      </c>
      <c r="E108" s="118"/>
      <c r="F108" s="107">
        <f t="shared" si="13"/>
        <v>-1444.569401327579</v>
      </c>
      <c r="G108" s="118"/>
      <c r="H108" s="107">
        <f t="shared" si="14"/>
        <v>4994.4602674607295</v>
      </c>
      <c r="I108" s="107">
        <f t="shared" si="15"/>
        <v>-199048.28317913218</v>
      </c>
      <c r="J108" s="100">
        <f t="shared" si="16"/>
        <v>4994.4602674607295</v>
      </c>
      <c r="K108" s="100">
        <f t="shared" si="11"/>
        <v>0.09</v>
      </c>
      <c r="N108" s="68"/>
      <c r="O108" s="108">
        <v>95</v>
      </c>
      <c r="P108" s="110">
        <f t="shared" si="17"/>
        <v>-140350</v>
      </c>
      <c r="Q108" s="105">
        <f t="shared" si="21"/>
        <v>4010</v>
      </c>
      <c r="R108" s="105">
        <f t="shared" si="18"/>
        <v>-1022.5500000000001</v>
      </c>
      <c r="S108" s="110">
        <f t="shared" si="19"/>
        <v>2987.45</v>
      </c>
    </row>
    <row r="109" spans="2:19" x14ac:dyDescent="0.25">
      <c r="B109" s="101">
        <f t="shared" si="20"/>
        <v>96</v>
      </c>
      <c r="C109" s="118"/>
      <c r="D109" s="107">
        <f t="shared" si="12"/>
        <v>6487.3223913042211</v>
      </c>
      <c r="E109" s="118"/>
      <c r="F109" s="107">
        <f t="shared" si="13"/>
        <v>-1492.8621238434914</v>
      </c>
      <c r="G109" s="118"/>
      <c r="H109" s="107">
        <f t="shared" si="14"/>
        <v>4994.4602674607295</v>
      </c>
      <c r="I109" s="107">
        <f t="shared" si="15"/>
        <v>-205535.6055704364</v>
      </c>
      <c r="J109" s="100">
        <f t="shared" si="16"/>
        <v>4994.4602674607295</v>
      </c>
      <c r="K109" s="100">
        <f t="shared" si="11"/>
        <v>0.09</v>
      </c>
      <c r="N109" s="68"/>
      <c r="O109" s="108">
        <v>96</v>
      </c>
      <c r="P109" s="110">
        <f t="shared" si="17"/>
        <v>-144360</v>
      </c>
      <c r="Q109" s="105">
        <f t="shared" si="21"/>
        <v>4010</v>
      </c>
      <c r="R109" s="105">
        <f t="shared" si="18"/>
        <v>-1052.625</v>
      </c>
      <c r="S109" s="110">
        <f t="shared" si="19"/>
        <v>2957.375</v>
      </c>
    </row>
    <row r="110" spans="2:19" x14ac:dyDescent="0.25">
      <c r="B110" s="101">
        <f t="shared" si="20"/>
        <v>97</v>
      </c>
      <c r="C110" s="118"/>
      <c r="D110" s="107">
        <f t="shared" si="12"/>
        <v>6535.9773092390024</v>
      </c>
      <c r="E110" s="118"/>
      <c r="F110" s="107">
        <f t="shared" si="13"/>
        <v>-1541.5170417782729</v>
      </c>
      <c r="G110" s="118"/>
      <c r="H110" s="107">
        <f t="shared" si="14"/>
        <v>4994.4602674607295</v>
      </c>
      <c r="I110" s="107">
        <f t="shared" si="15"/>
        <v>-212071.58287967541</v>
      </c>
      <c r="J110" s="100">
        <f t="shared" si="16"/>
        <v>4994.4602674607295</v>
      </c>
      <c r="K110" s="100">
        <f t="shared" si="11"/>
        <v>0.09</v>
      </c>
      <c r="N110" s="68"/>
      <c r="O110" s="108">
        <v>97</v>
      </c>
      <c r="P110" s="110">
        <f t="shared" si="17"/>
        <v>-148370</v>
      </c>
      <c r="Q110" s="105">
        <f t="shared" si="21"/>
        <v>4010</v>
      </c>
      <c r="R110" s="105">
        <f t="shared" si="18"/>
        <v>-1082.6999999999998</v>
      </c>
      <c r="S110" s="110">
        <f t="shared" si="19"/>
        <v>2927.3</v>
      </c>
    </row>
    <row r="111" spans="2:19" x14ac:dyDescent="0.25">
      <c r="B111" s="101">
        <f t="shared" si="20"/>
        <v>98</v>
      </c>
      <c r="C111" s="118"/>
      <c r="D111" s="107">
        <f t="shared" si="12"/>
        <v>6584.997139058295</v>
      </c>
      <c r="E111" s="118"/>
      <c r="F111" s="107">
        <f t="shared" si="13"/>
        <v>-1590.5368715975656</v>
      </c>
      <c r="G111" s="118"/>
      <c r="H111" s="107">
        <f t="shared" si="14"/>
        <v>4994.4602674607295</v>
      </c>
      <c r="I111" s="107">
        <f t="shared" si="15"/>
        <v>-218656.58001873372</v>
      </c>
      <c r="J111" s="100">
        <f t="shared" si="16"/>
        <v>4994.4602674607295</v>
      </c>
      <c r="K111" s="100">
        <f t="shared" si="11"/>
        <v>0.09</v>
      </c>
      <c r="N111" s="68"/>
      <c r="O111" s="108">
        <v>98</v>
      </c>
      <c r="P111" s="110">
        <f t="shared" si="17"/>
        <v>-152380</v>
      </c>
      <c r="Q111" s="105">
        <f t="shared" si="21"/>
        <v>4010</v>
      </c>
      <c r="R111" s="105">
        <f t="shared" si="18"/>
        <v>-1112.7750000000001</v>
      </c>
      <c r="S111" s="110">
        <f t="shared" si="19"/>
        <v>2897.2249999999999</v>
      </c>
    </row>
    <row r="112" spans="2:19" x14ac:dyDescent="0.25">
      <c r="B112" s="101">
        <f t="shared" si="20"/>
        <v>99</v>
      </c>
      <c r="C112" s="118"/>
      <c r="D112" s="107">
        <f t="shared" si="12"/>
        <v>6634.3846176012321</v>
      </c>
      <c r="E112" s="118"/>
      <c r="F112" s="107">
        <f t="shared" si="13"/>
        <v>-1639.9243501405028</v>
      </c>
      <c r="G112" s="118"/>
      <c r="H112" s="107">
        <f t="shared" si="14"/>
        <v>4994.4602674607295</v>
      </c>
      <c r="I112" s="107">
        <f t="shared" si="15"/>
        <v>-225290.96463633495</v>
      </c>
      <c r="J112" s="100">
        <f t="shared" si="16"/>
        <v>4994.4602674607295</v>
      </c>
      <c r="K112" s="100">
        <f t="shared" si="11"/>
        <v>0.09</v>
      </c>
      <c r="O112" s="108">
        <v>99</v>
      </c>
      <c r="P112" s="110">
        <f t="shared" si="17"/>
        <v>-156390</v>
      </c>
      <c r="Q112" s="105">
        <f t="shared" si="21"/>
        <v>4010</v>
      </c>
      <c r="R112" s="105">
        <f t="shared" si="18"/>
        <v>-1142.8499999999999</v>
      </c>
      <c r="S112" s="110">
        <f t="shared" si="19"/>
        <v>2867.15</v>
      </c>
    </row>
    <row r="113" spans="2:19" x14ac:dyDescent="0.25">
      <c r="B113" s="101">
        <f t="shared" si="20"/>
        <v>100</v>
      </c>
      <c r="C113" s="118"/>
      <c r="D113" s="107">
        <f t="shared" si="12"/>
        <v>6684.1425022332414</v>
      </c>
      <c r="E113" s="118"/>
      <c r="F113" s="107">
        <f t="shared" si="13"/>
        <v>-1689.6822347725119</v>
      </c>
      <c r="G113" s="118"/>
      <c r="H113" s="107">
        <f t="shared" si="14"/>
        <v>4994.4602674607295</v>
      </c>
      <c r="I113" s="107">
        <f t="shared" si="15"/>
        <v>-231975.10713856819</v>
      </c>
      <c r="J113" s="100">
        <f t="shared" si="16"/>
        <v>4994.4602674607295</v>
      </c>
      <c r="K113" s="100">
        <f t="shared" si="11"/>
        <v>0.09</v>
      </c>
      <c r="O113" s="108">
        <v>100</v>
      </c>
      <c r="P113" s="110">
        <f t="shared" si="17"/>
        <v>-160400</v>
      </c>
      <c r="Q113" s="105">
        <f t="shared" si="21"/>
        <v>4010</v>
      </c>
      <c r="R113" s="105">
        <f t="shared" si="18"/>
        <v>-1172.9250000000002</v>
      </c>
      <c r="S113" s="110">
        <f t="shared" si="19"/>
        <v>2837.0749999999998</v>
      </c>
    </row>
    <row r="114" spans="2:19" x14ac:dyDescent="0.25">
      <c r="B114" s="101">
        <f t="shared" si="20"/>
        <v>101</v>
      </c>
      <c r="C114" s="118"/>
      <c r="D114" s="107">
        <f t="shared" si="12"/>
        <v>6734.2735709999906</v>
      </c>
      <c r="E114" s="118"/>
      <c r="F114" s="107">
        <f t="shared" si="13"/>
        <v>-1739.8133035392614</v>
      </c>
      <c r="G114" s="118"/>
      <c r="H114" s="107">
        <f t="shared" si="14"/>
        <v>4994.4602674607295</v>
      </c>
      <c r="I114" s="107">
        <f t="shared" si="15"/>
        <v>-238709.38070956818</v>
      </c>
      <c r="J114" s="100">
        <f t="shared" si="16"/>
        <v>4994.4602674607295</v>
      </c>
      <c r="K114" s="100">
        <f t="shared" si="11"/>
        <v>0.09</v>
      </c>
      <c r="O114" s="108">
        <v>101</v>
      </c>
      <c r="P114" s="110">
        <f t="shared" si="17"/>
        <v>-164410</v>
      </c>
      <c r="Q114" s="105">
        <f t="shared" si="21"/>
        <v>4010</v>
      </c>
      <c r="R114" s="105">
        <f t="shared" si="18"/>
        <v>-1203</v>
      </c>
      <c r="S114" s="110">
        <f t="shared" si="19"/>
        <v>2807</v>
      </c>
    </row>
    <row r="115" spans="2:19" x14ac:dyDescent="0.25">
      <c r="B115" s="101">
        <f t="shared" si="20"/>
        <v>102</v>
      </c>
      <c r="C115" s="118"/>
      <c r="D115" s="107">
        <f t="shared" si="12"/>
        <v>6784.7806227824904</v>
      </c>
      <c r="E115" s="118"/>
      <c r="F115" s="107">
        <f t="shared" si="13"/>
        <v>-1790.3203553217611</v>
      </c>
      <c r="G115" s="118"/>
      <c r="H115" s="107">
        <f t="shared" si="14"/>
        <v>4994.4602674607295</v>
      </c>
      <c r="I115" s="107">
        <f t="shared" si="15"/>
        <v>-245494.16133235066</v>
      </c>
      <c r="J115" s="100">
        <f t="shared" si="16"/>
        <v>4994.4602674607295</v>
      </c>
      <c r="K115" s="100">
        <f t="shared" si="11"/>
        <v>0.09</v>
      </c>
      <c r="O115" s="108">
        <v>102</v>
      </c>
      <c r="P115" s="110">
        <f t="shared" si="17"/>
        <v>-168420</v>
      </c>
      <c r="Q115" s="105">
        <f t="shared" si="21"/>
        <v>4010</v>
      </c>
      <c r="R115" s="105">
        <f t="shared" si="18"/>
        <v>-1233.075</v>
      </c>
      <c r="S115" s="110">
        <f t="shared" si="19"/>
        <v>2776.9250000000002</v>
      </c>
    </row>
    <row r="116" spans="2:19" x14ac:dyDescent="0.25">
      <c r="B116" s="101">
        <f t="shared" si="20"/>
        <v>103</v>
      </c>
      <c r="C116" s="118"/>
      <c r="D116" s="107">
        <f t="shared" si="12"/>
        <v>6835.6664774533592</v>
      </c>
      <c r="E116" s="118"/>
      <c r="F116" s="107">
        <f t="shared" si="13"/>
        <v>-1841.2062099926297</v>
      </c>
      <c r="G116" s="118"/>
      <c r="H116" s="107">
        <f t="shared" si="14"/>
        <v>4994.4602674607295</v>
      </c>
      <c r="I116" s="107">
        <f t="shared" si="15"/>
        <v>-252329.82780980403</v>
      </c>
      <c r="J116" s="100">
        <f t="shared" si="16"/>
        <v>4994.4602674607295</v>
      </c>
      <c r="K116" s="100">
        <f t="shared" si="11"/>
        <v>0.09</v>
      </c>
      <c r="O116" s="108">
        <v>103</v>
      </c>
      <c r="P116" s="110">
        <f t="shared" si="17"/>
        <v>-172430</v>
      </c>
      <c r="Q116" s="105">
        <f t="shared" si="21"/>
        <v>4010</v>
      </c>
      <c r="R116" s="105">
        <f t="shared" si="18"/>
        <v>-1263.1499999999999</v>
      </c>
      <c r="S116" s="110">
        <f t="shared" si="19"/>
        <v>2746.8500000000004</v>
      </c>
    </row>
    <row r="117" spans="2:19" x14ac:dyDescent="0.25">
      <c r="B117" s="101">
        <f t="shared" si="20"/>
        <v>104</v>
      </c>
      <c r="C117" s="118"/>
      <c r="D117" s="107">
        <f t="shared" si="12"/>
        <v>6886.93397603426</v>
      </c>
      <c r="E117" s="118"/>
      <c r="F117" s="107">
        <f t="shared" si="13"/>
        <v>-1892.4737085735303</v>
      </c>
      <c r="G117" s="118"/>
      <c r="H117" s="107">
        <f t="shared" si="14"/>
        <v>4994.4602674607295</v>
      </c>
      <c r="I117" s="107">
        <f t="shared" si="15"/>
        <v>-259216.76178583829</v>
      </c>
      <c r="J117" s="100">
        <f t="shared" si="16"/>
        <v>4994.4602674607295</v>
      </c>
      <c r="K117" s="100">
        <f t="shared" si="11"/>
        <v>0.09</v>
      </c>
      <c r="O117" s="108">
        <v>104</v>
      </c>
      <c r="P117" s="110">
        <f t="shared" si="17"/>
        <v>-176440</v>
      </c>
      <c r="Q117" s="105">
        <f t="shared" si="21"/>
        <v>4010</v>
      </c>
      <c r="R117" s="105">
        <f t="shared" si="18"/>
        <v>-1293.2249999999999</v>
      </c>
      <c r="S117" s="110">
        <f t="shared" si="19"/>
        <v>2716.7750000000001</v>
      </c>
    </row>
    <row r="118" spans="2:19" x14ac:dyDescent="0.25">
      <c r="B118" s="101">
        <f t="shared" si="20"/>
        <v>105</v>
      </c>
      <c r="C118" s="118"/>
      <c r="D118" s="107">
        <f t="shared" si="12"/>
        <v>6938.5859808545165</v>
      </c>
      <c r="E118" s="118"/>
      <c r="F118" s="107">
        <f t="shared" si="13"/>
        <v>-1944.125713393787</v>
      </c>
      <c r="G118" s="118"/>
      <c r="H118" s="107">
        <f t="shared" si="14"/>
        <v>4994.4602674607295</v>
      </c>
      <c r="I118" s="107">
        <f t="shared" si="15"/>
        <v>-266155.34776669281</v>
      </c>
      <c r="J118" s="100">
        <f t="shared" si="16"/>
        <v>4994.4602674607295</v>
      </c>
      <c r="K118" s="100">
        <f t="shared" si="11"/>
        <v>0.09</v>
      </c>
      <c r="O118" s="108">
        <v>105</v>
      </c>
      <c r="P118" s="110">
        <f t="shared" si="17"/>
        <v>-180450</v>
      </c>
      <c r="Q118" s="105">
        <f t="shared" si="21"/>
        <v>4010</v>
      </c>
      <c r="R118" s="105">
        <f t="shared" si="18"/>
        <v>-1323.3</v>
      </c>
      <c r="S118" s="110">
        <f t="shared" si="19"/>
        <v>2686.7</v>
      </c>
    </row>
    <row r="119" spans="2:19" x14ac:dyDescent="0.25">
      <c r="B119" s="101">
        <f t="shared" si="20"/>
        <v>106</v>
      </c>
      <c r="C119" s="118"/>
      <c r="D119" s="107">
        <f t="shared" si="12"/>
        <v>6990.6253757109253</v>
      </c>
      <c r="E119" s="118"/>
      <c r="F119" s="107">
        <f t="shared" si="13"/>
        <v>-1996.165108250196</v>
      </c>
      <c r="G119" s="118"/>
      <c r="H119" s="107">
        <f t="shared" si="14"/>
        <v>4994.4602674607295</v>
      </c>
      <c r="I119" s="107">
        <f t="shared" si="15"/>
        <v>-273145.97314240376</v>
      </c>
      <c r="J119" s="100">
        <f t="shared" si="16"/>
        <v>4994.4602674607295</v>
      </c>
      <c r="K119" s="100">
        <f t="shared" si="11"/>
        <v>0.09</v>
      </c>
      <c r="O119" s="108">
        <v>106</v>
      </c>
      <c r="P119" s="110">
        <f t="shared" si="17"/>
        <v>-184460</v>
      </c>
      <c r="Q119" s="105">
        <f t="shared" si="21"/>
        <v>4010</v>
      </c>
      <c r="R119" s="105">
        <f t="shared" si="18"/>
        <v>-1353.375</v>
      </c>
      <c r="S119" s="110">
        <f t="shared" si="19"/>
        <v>2656.625</v>
      </c>
    </row>
    <row r="120" spans="2:19" x14ac:dyDescent="0.25">
      <c r="B120" s="101">
        <f t="shared" si="20"/>
        <v>107</v>
      </c>
      <c r="C120" s="118"/>
      <c r="D120" s="107">
        <f t="shared" si="12"/>
        <v>7043.0550660287572</v>
      </c>
      <c r="E120" s="118"/>
      <c r="F120" s="107">
        <f t="shared" si="13"/>
        <v>-2048.5947985680282</v>
      </c>
      <c r="G120" s="118"/>
      <c r="H120" s="107">
        <f t="shared" si="14"/>
        <v>4994.4602674607286</v>
      </c>
      <c r="I120" s="107">
        <f t="shared" si="15"/>
        <v>-280189.02820843254</v>
      </c>
      <c r="J120" s="100">
        <f t="shared" si="16"/>
        <v>4994.4602674607295</v>
      </c>
      <c r="K120" s="100">
        <f t="shared" si="11"/>
        <v>0.09</v>
      </c>
      <c r="O120" s="108">
        <v>107</v>
      </c>
      <c r="P120" s="110">
        <f t="shared" si="17"/>
        <v>-188470</v>
      </c>
      <c r="Q120" s="105">
        <f t="shared" si="21"/>
        <v>4010</v>
      </c>
      <c r="R120" s="105">
        <f t="shared" si="18"/>
        <v>-1383.4499999999998</v>
      </c>
      <c r="S120" s="110">
        <f t="shared" si="19"/>
        <v>2626.55</v>
      </c>
    </row>
    <row r="121" spans="2:19" x14ac:dyDescent="0.25">
      <c r="B121" s="101">
        <f t="shared" si="20"/>
        <v>108</v>
      </c>
      <c r="C121" s="118"/>
      <c r="D121" s="107">
        <f t="shared" si="12"/>
        <v>7095.8779790239732</v>
      </c>
      <c r="E121" s="118"/>
      <c r="F121" s="107">
        <f t="shared" si="13"/>
        <v>-2101.4177115632442</v>
      </c>
      <c r="G121" s="118"/>
      <c r="H121" s="107">
        <f t="shared" si="14"/>
        <v>4994.4602674607286</v>
      </c>
      <c r="I121" s="107">
        <f t="shared" si="15"/>
        <v>-287284.90618745651</v>
      </c>
      <c r="J121" s="100">
        <f t="shared" si="16"/>
        <v>4994.4602674607295</v>
      </c>
      <c r="K121" s="100">
        <f t="shared" si="11"/>
        <v>0.09</v>
      </c>
      <c r="O121" s="108">
        <v>108</v>
      </c>
      <c r="P121" s="110">
        <f t="shared" si="17"/>
        <v>-192480</v>
      </c>
      <c r="Q121" s="105">
        <f t="shared" si="21"/>
        <v>4010</v>
      </c>
      <c r="R121" s="105">
        <f t="shared" si="18"/>
        <v>-1413.5250000000001</v>
      </c>
      <c r="S121" s="110">
        <f t="shared" si="19"/>
        <v>2596.4749999999999</v>
      </c>
    </row>
    <row r="122" spans="2:19" x14ac:dyDescent="0.25">
      <c r="B122" s="101">
        <f t="shared" si="20"/>
        <v>109</v>
      </c>
      <c r="C122" s="118"/>
      <c r="D122" s="107">
        <f t="shared" si="12"/>
        <v>7149.0970638666531</v>
      </c>
      <c r="E122" s="118"/>
      <c r="F122" s="107">
        <f t="shared" si="13"/>
        <v>-2154.6367964059236</v>
      </c>
      <c r="G122" s="118"/>
      <c r="H122" s="107">
        <f t="shared" si="14"/>
        <v>4994.4602674607295</v>
      </c>
      <c r="I122" s="107">
        <f t="shared" si="15"/>
        <v>-294434.00325132319</v>
      </c>
      <c r="J122" s="100">
        <f t="shared" si="16"/>
        <v>4994.4602674607295</v>
      </c>
      <c r="K122" s="100">
        <f t="shared" si="11"/>
        <v>0.09</v>
      </c>
      <c r="O122" s="108">
        <v>109</v>
      </c>
      <c r="P122" s="110">
        <f t="shared" si="17"/>
        <v>-196490</v>
      </c>
      <c r="Q122" s="105">
        <f t="shared" si="21"/>
        <v>4010</v>
      </c>
      <c r="R122" s="105">
        <f t="shared" si="18"/>
        <v>-1443.6000000000001</v>
      </c>
      <c r="S122" s="110">
        <f t="shared" si="19"/>
        <v>2566.3999999999996</v>
      </c>
    </row>
    <row r="123" spans="2:19" x14ac:dyDescent="0.25">
      <c r="B123" s="101">
        <f t="shared" si="20"/>
        <v>110</v>
      </c>
      <c r="C123" s="118"/>
      <c r="D123" s="107">
        <f t="shared" si="12"/>
        <v>7202.7152918456532</v>
      </c>
      <c r="E123" s="118"/>
      <c r="F123" s="107">
        <f t="shared" si="13"/>
        <v>-2208.2550243849237</v>
      </c>
      <c r="G123" s="118"/>
      <c r="H123" s="107">
        <f t="shared" si="14"/>
        <v>4994.4602674607295</v>
      </c>
      <c r="I123" s="107">
        <f t="shared" si="15"/>
        <v>-301636.71854316886</v>
      </c>
      <c r="J123" s="100">
        <f t="shared" si="16"/>
        <v>4994.4602674607295</v>
      </c>
      <c r="K123" s="100">
        <f t="shared" si="11"/>
        <v>0.09</v>
      </c>
      <c r="O123" s="108">
        <v>110</v>
      </c>
      <c r="P123" s="110">
        <f t="shared" si="17"/>
        <v>-200500</v>
      </c>
      <c r="Q123" s="105">
        <f t="shared" si="21"/>
        <v>4010</v>
      </c>
      <c r="R123" s="105">
        <f t="shared" si="18"/>
        <v>-1473.675</v>
      </c>
      <c r="S123" s="110">
        <f t="shared" si="19"/>
        <v>2536.3249999999998</v>
      </c>
    </row>
    <row r="124" spans="2:19" x14ac:dyDescent="0.25">
      <c r="B124" s="101">
        <f t="shared" si="20"/>
        <v>111</v>
      </c>
      <c r="C124" s="118"/>
      <c r="D124" s="107">
        <f t="shared" si="12"/>
        <v>7256.7356565344962</v>
      </c>
      <c r="E124" s="118"/>
      <c r="F124" s="107">
        <f t="shared" si="13"/>
        <v>-2262.2753890737663</v>
      </c>
      <c r="G124" s="118"/>
      <c r="H124" s="107">
        <f t="shared" si="14"/>
        <v>4994.4602674607304</v>
      </c>
      <c r="I124" s="107">
        <f t="shared" si="15"/>
        <v>-308893.45419970335</v>
      </c>
      <c r="J124" s="100">
        <f t="shared" si="16"/>
        <v>4994.4602674607295</v>
      </c>
      <c r="K124" s="100">
        <f t="shared" si="11"/>
        <v>0.09</v>
      </c>
      <c r="O124" s="108">
        <v>111</v>
      </c>
      <c r="P124" s="110">
        <f t="shared" si="17"/>
        <v>-204510</v>
      </c>
      <c r="Q124" s="105">
        <f t="shared" si="21"/>
        <v>4010</v>
      </c>
      <c r="R124" s="105">
        <f t="shared" si="18"/>
        <v>-1503.75</v>
      </c>
      <c r="S124" s="110">
        <f t="shared" si="19"/>
        <v>2506.25</v>
      </c>
    </row>
    <row r="125" spans="2:19" x14ac:dyDescent="0.25">
      <c r="B125" s="101">
        <f t="shared" si="20"/>
        <v>112</v>
      </c>
      <c r="C125" s="118"/>
      <c r="D125" s="107">
        <f t="shared" si="12"/>
        <v>7311.1611739585042</v>
      </c>
      <c r="E125" s="118"/>
      <c r="F125" s="107">
        <f t="shared" si="13"/>
        <v>-2316.7009064977751</v>
      </c>
      <c r="G125" s="118"/>
      <c r="H125" s="107">
        <f t="shared" si="14"/>
        <v>4994.4602674607286</v>
      </c>
      <c r="I125" s="107">
        <f t="shared" si="15"/>
        <v>-316204.61537366186</v>
      </c>
      <c r="J125" s="100">
        <f t="shared" si="16"/>
        <v>4994.4602674607295</v>
      </c>
      <c r="K125" s="100">
        <f t="shared" si="11"/>
        <v>0.09</v>
      </c>
      <c r="O125" s="108">
        <v>112</v>
      </c>
      <c r="P125" s="110">
        <f t="shared" si="17"/>
        <v>-208520</v>
      </c>
      <c r="Q125" s="105">
        <f t="shared" si="21"/>
        <v>4010</v>
      </c>
      <c r="R125" s="105">
        <f t="shared" si="18"/>
        <v>-1533.8249999999998</v>
      </c>
      <c r="S125" s="110">
        <f t="shared" si="19"/>
        <v>2476.1750000000002</v>
      </c>
    </row>
    <row r="126" spans="2:19" x14ac:dyDescent="0.25">
      <c r="B126" s="101">
        <f t="shared" si="20"/>
        <v>113</v>
      </c>
      <c r="C126" s="118"/>
      <c r="D126" s="107">
        <f t="shared" si="12"/>
        <v>7365.9948827631933</v>
      </c>
      <c r="E126" s="118"/>
      <c r="F126" s="107">
        <f t="shared" si="13"/>
        <v>-2371.5346153024639</v>
      </c>
      <c r="G126" s="118"/>
      <c r="H126" s="107">
        <f t="shared" si="14"/>
        <v>4994.4602674607295</v>
      </c>
      <c r="I126" s="107">
        <f t="shared" si="15"/>
        <v>-323570.61025642505</v>
      </c>
      <c r="J126" s="100">
        <f t="shared" si="16"/>
        <v>4994.4602674607295</v>
      </c>
      <c r="K126" s="100">
        <f t="shared" si="11"/>
        <v>0.09</v>
      </c>
      <c r="O126" s="108">
        <v>113</v>
      </c>
      <c r="P126" s="110">
        <f t="shared" si="17"/>
        <v>-212530</v>
      </c>
      <c r="Q126" s="105">
        <f t="shared" si="21"/>
        <v>4010</v>
      </c>
      <c r="R126" s="105">
        <f t="shared" si="18"/>
        <v>-1563.8999999999999</v>
      </c>
      <c r="S126" s="110">
        <f t="shared" si="19"/>
        <v>2446.1000000000004</v>
      </c>
    </row>
    <row r="127" spans="2:19" x14ac:dyDescent="0.25">
      <c r="B127" s="101">
        <f t="shared" si="20"/>
        <v>114</v>
      </c>
      <c r="C127" s="118"/>
      <c r="D127" s="107">
        <f t="shared" si="12"/>
        <v>7421.2398443839174</v>
      </c>
      <c r="E127" s="118"/>
      <c r="F127" s="107">
        <f t="shared" si="13"/>
        <v>-2426.7795769231875</v>
      </c>
      <c r="G127" s="118"/>
      <c r="H127" s="107">
        <f t="shared" si="14"/>
        <v>4994.4602674607304</v>
      </c>
      <c r="I127" s="107">
        <f t="shared" si="15"/>
        <v>-330991.85010080895</v>
      </c>
      <c r="J127" s="100">
        <f t="shared" si="16"/>
        <v>4994.4602674607295</v>
      </c>
      <c r="K127" s="100">
        <f t="shared" si="11"/>
        <v>0.09</v>
      </c>
      <c r="O127" s="108">
        <v>114</v>
      </c>
      <c r="P127" s="110">
        <f t="shared" si="17"/>
        <v>-216540</v>
      </c>
      <c r="Q127" s="105">
        <f t="shared" si="21"/>
        <v>4010</v>
      </c>
      <c r="R127" s="105">
        <f t="shared" si="18"/>
        <v>-1593.9749999999999</v>
      </c>
      <c r="S127" s="110">
        <f t="shared" si="19"/>
        <v>2416.0250000000001</v>
      </c>
    </row>
    <row r="128" spans="2:19" x14ac:dyDescent="0.25">
      <c r="B128" s="101">
        <f t="shared" si="20"/>
        <v>115</v>
      </c>
      <c r="C128" s="118"/>
      <c r="D128" s="107">
        <f t="shared" si="12"/>
        <v>7476.8991432167968</v>
      </c>
      <c r="E128" s="118"/>
      <c r="F128" s="107">
        <f t="shared" si="13"/>
        <v>-2482.4388757560669</v>
      </c>
      <c r="G128" s="118"/>
      <c r="H128" s="107">
        <f t="shared" si="14"/>
        <v>4994.4602674607304</v>
      </c>
      <c r="I128" s="107">
        <f t="shared" si="15"/>
        <v>-338468.74924402573</v>
      </c>
      <c r="J128" s="100">
        <f t="shared" si="16"/>
        <v>4994.4602674607295</v>
      </c>
      <c r="K128" s="100">
        <f t="shared" si="11"/>
        <v>0.09</v>
      </c>
      <c r="O128" s="108">
        <v>115</v>
      </c>
      <c r="P128" s="110">
        <f t="shared" si="17"/>
        <v>-220550</v>
      </c>
      <c r="Q128" s="105">
        <f t="shared" si="21"/>
        <v>4010</v>
      </c>
      <c r="R128" s="105">
        <f t="shared" si="18"/>
        <v>-1624.05</v>
      </c>
      <c r="S128" s="110">
        <f t="shared" si="19"/>
        <v>2385.9499999999998</v>
      </c>
    </row>
    <row r="129" spans="2:19" x14ac:dyDescent="0.25">
      <c r="B129" s="101">
        <f t="shared" si="20"/>
        <v>116</v>
      </c>
      <c r="C129" s="118"/>
      <c r="D129" s="107">
        <f t="shared" si="12"/>
        <v>7532.9758867909222</v>
      </c>
      <c r="E129" s="118"/>
      <c r="F129" s="107">
        <f t="shared" si="13"/>
        <v>-2538.5156193301932</v>
      </c>
      <c r="G129" s="118"/>
      <c r="H129" s="107">
        <f t="shared" si="14"/>
        <v>4994.4602674607286</v>
      </c>
      <c r="I129" s="107">
        <f t="shared" si="15"/>
        <v>-346001.72513081663</v>
      </c>
      <c r="J129" s="100">
        <f t="shared" si="16"/>
        <v>4994.4602674607295</v>
      </c>
      <c r="K129" s="100">
        <f t="shared" si="11"/>
        <v>0.09</v>
      </c>
      <c r="O129" s="108">
        <v>116</v>
      </c>
      <c r="P129" s="110">
        <f t="shared" si="17"/>
        <v>-224560</v>
      </c>
      <c r="Q129" s="105">
        <f t="shared" si="21"/>
        <v>4010</v>
      </c>
      <c r="R129" s="105">
        <f t="shared" si="18"/>
        <v>-1654.125</v>
      </c>
      <c r="S129" s="110">
        <f t="shared" si="19"/>
        <v>2355.875</v>
      </c>
    </row>
    <row r="130" spans="2:19" x14ac:dyDescent="0.25">
      <c r="B130" s="101">
        <f t="shared" si="20"/>
        <v>117</v>
      </c>
      <c r="C130" s="118"/>
      <c r="D130" s="107">
        <f t="shared" si="12"/>
        <v>7589.4732059418548</v>
      </c>
      <c r="E130" s="118"/>
      <c r="F130" s="107">
        <f t="shared" si="13"/>
        <v>-2595.0129384811248</v>
      </c>
      <c r="G130" s="121"/>
      <c r="H130" s="107">
        <f t="shared" si="14"/>
        <v>4994.4602674607304</v>
      </c>
      <c r="I130" s="107">
        <f t="shared" si="15"/>
        <v>-353591.19833675848</v>
      </c>
      <c r="J130" s="100">
        <f t="shared" si="16"/>
        <v>4994.4602674607295</v>
      </c>
      <c r="K130" s="100">
        <f t="shared" si="11"/>
        <v>0.09</v>
      </c>
      <c r="O130" s="108">
        <v>117</v>
      </c>
      <c r="P130" s="110">
        <f t="shared" si="17"/>
        <v>-228570</v>
      </c>
      <c r="Q130" s="105">
        <f t="shared" si="21"/>
        <v>4010</v>
      </c>
      <c r="R130" s="105">
        <f t="shared" si="18"/>
        <v>-1684.1999999999998</v>
      </c>
      <c r="S130" s="110">
        <f t="shared" si="19"/>
        <v>2325.8000000000002</v>
      </c>
    </row>
    <row r="131" spans="2:19" x14ac:dyDescent="0.25">
      <c r="B131" s="101">
        <f t="shared" si="20"/>
        <v>118</v>
      </c>
      <c r="C131" s="118"/>
      <c r="D131" s="107">
        <f t="shared" si="12"/>
        <v>7646.3942549864187</v>
      </c>
      <c r="E131" s="118"/>
      <c r="F131" s="107">
        <f t="shared" si="13"/>
        <v>-2651.9339875256887</v>
      </c>
      <c r="G131" s="118"/>
      <c r="H131" s="107">
        <f t="shared" si="14"/>
        <v>4994.4602674607304</v>
      </c>
      <c r="I131" s="107">
        <f t="shared" si="15"/>
        <v>-361237.59259174491</v>
      </c>
      <c r="J131" s="100">
        <f t="shared" si="16"/>
        <v>4994.4602674607295</v>
      </c>
      <c r="K131" s="100">
        <f t="shared" si="11"/>
        <v>0.09</v>
      </c>
      <c r="O131" s="108">
        <v>118</v>
      </c>
      <c r="P131" s="110">
        <f t="shared" si="17"/>
        <v>-232580</v>
      </c>
      <c r="Q131" s="105">
        <f t="shared" si="21"/>
        <v>4010</v>
      </c>
      <c r="R131" s="105">
        <f t="shared" si="18"/>
        <v>-1714.2749999999999</v>
      </c>
      <c r="S131" s="110">
        <f t="shared" si="19"/>
        <v>2295.7250000000004</v>
      </c>
    </row>
    <row r="132" spans="2:19" x14ac:dyDescent="0.25">
      <c r="B132" s="101">
        <f t="shared" si="20"/>
        <v>119</v>
      </c>
      <c r="C132" s="118"/>
      <c r="D132" s="107">
        <f t="shared" si="12"/>
        <v>7703.7422118988161</v>
      </c>
      <c r="E132" s="118"/>
      <c r="F132" s="107">
        <f t="shared" si="13"/>
        <v>-2709.2819444380866</v>
      </c>
      <c r="G132" s="118"/>
      <c r="H132" s="107">
        <f t="shared" si="14"/>
        <v>4994.4602674607295</v>
      </c>
      <c r="I132" s="107">
        <f t="shared" si="15"/>
        <v>-368941.33480364369</v>
      </c>
      <c r="J132" s="100">
        <f t="shared" si="16"/>
        <v>4994.4602674607295</v>
      </c>
      <c r="K132" s="100">
        <f t="shared" si="11"/>
        <v>0.09</v>
      </c>
      <c r="O132" s="108">
        <v>119</v>
      </c>
      <c r="P132" s="110">
        <f t="shared" si="17"/>
        <v>-236590</v>
      </c>
      <c r="Q132" s="105">
        <f t="shared" si="21"/>
        <v>4010</v>
      </c>
      <c r="R132" s="105">
        <f t="shared" si="18"/>
        <v>-1744.3500000000001</v>
      </c>
      <c r="S132" s="110">
        <f t="shared" si="19"/>
        <v>2265.6499999999996</v>
      </c>
    </row>
    <row r="133" spans="2:19" x14ac:dyDescent="0.25">
      <c r="B133" s="112">
        <f t="shared" si="20"/>
        <v>120</v>
      </c>
      <c r="C133" s="119"/>
      <c r="D133" s="113">
        <f t="shared" si="12"/>
        <v>7761.5202784880566</v>
      </c>
      <c r="E133" s="119"/>
      <c r="F133" s="113">
        <f t="shared" si="13"/>
        <v>-2767.0600110273276</v>
      </c>
      <c r="G133" s="120"/>
      <c r="H133" s="113">
        <f t="shared" si="14"/>
        <v>4994.4602674607286</v>
      </c>
      <c r="I133" s="113">
        <f t="shared" si="15"/>
        <v>-376702.85508213175</v>
      </c>
      <c r="J133" s="100">
        <f t="shared" si="16"/>
        <v>4994.4602674607295</v>
      </c>
      <c r="K133" s="100">
        <f t="shared" si="11"/>
        <v>0.09</v>
      </c>
      <c r="O133" s="115">
        <v>120</v>
      </c>
      <c r="P133" s="116">
        <f t="shared" si="17"/>
        <v>-240600</v>
      </c>
      <c r="Q133" s="117">
        <f t="shared" si="21"/>
        <v>4010</v>
      </c>
      <c r="R133" s="117">
        <f t="shared" si="18"/>
        <v>-1774.4249999999997</v>
      </c>
      <c r="S133" s="116">
        <f t="shared" si="19"/>
        <v>2235.5750000000003</v>
      </c>
    </row>
    <row r="134" spans="2:19" x14ac:dyDescent="0.25">
      <c r="B134" s="101">
        <f t="shared" si="20"/>
        <v>121</v>
      </c>
      <c r="C134" s="118"/>
      <c r="D134" s="107">
        <f t="shared" si="12"/>
        <v>7819.7316805767177</v>
      </c>
      <c r="E134" s="118"/>
      <c r="F134" s="107">
        <f t="shared" si="13"/>
        <v>-2825.2714131159883</v>
      </c>
      <c r="G134" s="118"/>
      <c r="H134" s="107">
        <f t="shared" si="14"/>
        <v>4994.4602674607295</v>
      </c>
      <c r="I134" s="107">
        <f t="shared" si="15"/>
        <v>-384522.58676270844</v>
      </c>
      <c r="J134" s="100">
        <f t="shared" si="16"/>
        <v>4994.4602674607295</v>
      </c>
      <c r="K134" s="100">
        <f t="shared" si="11"/>
        <v>0.09</v>
      </c>
      <c r="O134" s="108">
        <v>121</v>
      </c>
      <c r="P134" s="110">
        <f t="shared" si="17"/>
        <v>-244610</v>
      </c>
      <c r="Q134" s="105">
        <f t="shared" si="21"/>
        <v>4010</v>
      </c>
      <c r="R134" s="105">
        <f t="shared" si="18"/>
        <v>-1804.5</v>
      </c>
      <c r="S134" s="110">
        <f t="shared" si="19"/>
        <v>2205.5</v>
      </c>
    </row>
    <row r="135" spans="2:19" x14ac:dyDescent="0.25">
      <c r="B135" s="101">
        <f t="shared" si="20"/>
        <v>122</v>
      </c>
      <c r="C135" s="118"/>
      <c r="D135" s="107">
        <f t="shared" si="12"/>
        <v>7878.3796681810427</v>
      </c>
      <c r="E135" s="118"/>
      <c r="F135" s="107">
        <f t="shared" si="13"/>
        <v>-2883.9194007203132</v>
      </c>
      <c r="G135" s="118"/>
      <c r="H135" s="107">
        <f t="shared" si="14"/>
        <v>4994.4602674607295</v>
      </c>
      <c r="I135" s="107">
        <f t="shared" si="15"/>
        <v>-392400.9664308895</v>
      </c>
      <c r="J135" s="100">
        <f t="shared" si="16"/>
        <v>4994.4602674607295</v>
      </c>
      <c r="K135" s="100">
        <f t="shared" si="11"/>
        <v>0.09</v>
      </c>
      <c r="O135" s="108">
        <v>122</v>
      </c>
      <c r="P135" s="110">
        <f t="shared" si="17"/>
        <v>-248620</v>
      </c>
      <c r="Q135" s="105">
        <f t="shared" si="21"/>
        <v>4010</v>
      </c>
      <c r="R135" s="105">
        <f t="shared" si="18"/>
        <v>-1834.5749999999998</v>
      </c>
      <c r="S135" s="110">
        <f t="shared" si="19"/>
        <v>2175.4250000000002</v>
      </c>
    </row>
    <row r="136" spans="2:19" x14ac:dyDescent="0.25">
      <c r="B136" s="101">
        <f t="shared" si="20"/>
        <v>123</v>
      </c>
      <c r="C136" s="118"/>
      <c r="D136" s="107">
        <f t="shared" si="12"/>
        <v>7937.4675156924004</v>
      </c>
      <c r="E136" s="118"/>
      <c r="F136" s="107">
        <f t="shared" si="13"/>
        <v>-2943.0072482316714</v>
      </c>
      <c r="G136" s="118"/>
      <c r="H136" s="107">
        <f t="shared" si="14"/>
        <v>4994.4602674607286</v>
      </c>
      <c r="I136" s="107">
        <f t="shared" si="15"/>
        <v>-400338.43394658191</v>
      </c>
      <c r="J136" s="100">
        <f t="shared" si="16"/>
        <v>4994.4602674607295</v>
      </c>
      <c r="K136" s="100">
        <f t="shared" si="11"/>
        <v>0.09</v>
      </c>
      <c r="O136" s="108">
        <v>123</v>
      </c>
      <c r="P136" s="110">
        <f t="shared" si="17"/>
        <v>-252630</v>
      </c>
      <c r="Q136" s="105">
        <f t="shared" si="21"/>
        <v>4010</v>
      </c>
      <c r="R136" s="105">
        <f t="shared" si="18"/>
        <v>-1864.65</v>
      </c>
      <c r="S136" s="110">
        <f t="shared" si="19"/>
        <v>2145.35</v>
      </c>
    </row>
    <row r="137" spans="2:19" x14ac:dyDescent="0.25">
      <c r="B137" s="101">
        <f t="shared" si="20"/>
        <v>124</v>
      </c>
      <c r="C137" s="118"/>
      <c r="D137" s="107">
        <f t="shared" si="12"/>
        <v>7996.9985220600938</v>
      </c>
      <c r="E137" s="118"/>
      <c r="F137" s="107">
        <f t="shared" si="13"/>
        <v>-3002.5382545993639</v>
      </c>
      <c r="G137" s="118"/>
      <c r="H137" s="107">
        <f t="shared" si="14"/>
        <v>4994.4602674607304</v>
      </c>
      <c r="I137" s="107">
        <f t="shared" si="15"/>
        <v>-408335.43246864202</v>
      </c>
      <c r="J137" s="100">
        <f t="shared" si="16"/>
        <v>4994.4602674607295</v>
      </c>
      <c r="K137" s="100">
        <f t="shared" si="11"/>
        <v>0.09</v>
      </c>
      <c r="O137" s="108">
        <v>124</v>
      </c>
      <c r="P137" s="110">
        <f t="shared" si="17"/>
        <v>-256640</v>
      </c>
      <c r="Q137" s="105">
        <f t="shared" si="21"/>
        <v>4010</v>
      </c>
      <c r="R137" s="105">
        <f t="shared" si="18"/>
        <v>-1894.7249999999999</v>
      </c>
      <c r="S137" s="110">
        <f t="shared" si="19"/>
        <v>2115.2750000000001</v>
      </c>
    </row>
    <row r="138" spans="2:19" x14ac:dyDescent="0.25">
      <c r="B138" s="101">
        <f t="shared" si="20"/>
        <v>125</v>
      </c>
      <c r="C138" s="118"/>
      <c r="D138" s="107">
        <f t="shared" si="12"/>
        <v>8056.9760109755443</v>
      </c>
      <c r="E138" s="118"/>
      <c r="F138" s="107">
        <f t="shared" si="13"/>
        <v>-3062.5157435148153</v>
      </c>
      <c r="G138" s="118"/>
      <c r="H138" s="107">
        <f t="shared" si="14"/>
        <v>4994.4602674607286</v>
      </c>
      <c r="I138" s="107">
        <f t="shared" si="15"/>
        <v>-416392.40847961756</v>
      </c>
      <c r="J138" s="100">
        <f t="shared" si="16"/>
        <v>4994.4602674607295</v>
      </c>
      <c r="K138" s="100">
        <f t="shared" si="11"/>
        <v>0.09</v>
      </c>
      <c r="O138" s="108">
        <v>125</v>
      </c>
      <c r="P138" s="110">
        <f t="shared" si="17"/>
        <v>-260650</v>
      </c>
      <c r="Q138" s="105">
        <f t="shared" si="21"/>
        <v>4010</v>
      </c>
      <c r="R138" s="105">
        <f t="shared" si="18"/>
        <v>-1924.8</v>
      </c>
      <c r="S138" s="110">
        <f t="shared" si="19"/>
        <v>2085.1999999999998</v>
      </c>
    </row>
    <row r="139" spans="2:19" x14ac:dyDescent="0.25">
      <c r="B139" s="101">
        <f t="shared" si="20"/>
        <v>126</v>
      </c>
      <c r="C139" s="118"/>
      <c r="D139" s="107">
        <f t="shared" si="12"/>
        <v>8117.4033310578616</v>
      </c>
      <c r="E139" s="118"/>
      <c r="F139" s="107">
        <f t="shared" si="13"/>
        <v>-3122.9430635971316</v>
      </c>
      <c r="G139" s="118"/>
      <c r="H139" s="107">
        <f t="shared" si="14"/>
        <v>4994.4602674607304</v>
      </c>
      <c r="I139" s="107">
        <f t="shared" si="15"/>
        <v>-424509.81181067543</v>
      </c>
      <c r="J139" s="100">
        <f t="shared" si="16"/>
        <v>4994.4602674607295</v>
      </c>
      <c r="K139" s="100">
        <f t="shared" si="11"/>
        <v>0.09</v>
      </c>
      <c r="O139" s="108">
        <v>126</v>
      </c>
      <c r="P139" s="110">
        <f t="shared" si="17"/>
        <v>-264660</v>
      </c>
      <c r="Q139" s="105">
        <f t="shared" si="21"/>
        <v>4010</v>
      </c>
      <c r="R139" s="105">
        <f t="shared" si="18"/>
        <v>-1954.8749999999998</v>
      </c>
      <c r="S139" s="110">
        <f t="shared" si="19"/>
        <v>2055.125</v>
      </c>
    </row>
    <row r="140" spans="2:19" x14ac:dyDescent="0.25">
      <c r="B140" s="101">
        <f t="shared" si="20"/>
        <v>127</v>
      </c>
      <c r="C140" s="118"/>
      <c r="D140" s="107">
        <f t="shared" si="12"/>
        <v>8178.2838560407945</v>
      </c>
      <c r="E140" s="118"/>
      <c r="F140" s="107">
        <f t="shared" si="13"/>
        <v>-3183.8235885800655</v>
      </c>
      <c r="G140" s="118"/>
      <c r="H140" s="107">
        <f t="shared" si="14"/>
        <v>4994.4602674607286</v>
      </c>
      <c r="I140" s="107">
        <f t="shared" si="15"/>
        <v>-432688.09566671622</v>
      </c>
      <c r="J140" s="100">
        <f t="shared" si="16"/>
        <v>4994.4602674607295</v>
      </c>
      <c r="K140" s="100">
        <f t="shared" si="11"/>
        <v>0.09</v>
      </c>
      <c r="O140" s="108">
        <v>127</v>
      </c>
      <c r="P140" s="110">
        <f t="shared" si="17"/>
        <v>-268670</v>
      </c>
      <c r="Q140" s="105">
        <f t="shared" si="21"/>
        <v>4010</v>
      </c>
      <c r="R140" s="105">
        <f t="shared" si="18"/>
        <v>-1984.9499999999998</v>
      </c>
      <c r="S140" s="110">
        <f t="shared" si="19"/>
        <v>2025.0500000000002</v>
      </c>
    </row>
    <row r="141" spans="2:19" x14ac:dyDescent="0.25">
      <c r="B141" s="101">
        <f t="shared" si="20"/>
        <v>128</v>
      </c>
      <c r="C141" s="118"/>
      <c r="D141" s="107">
        <f t="shared" si="12"/>
        <v>8239.6209849611005</v>
      </c>
      <c r="E141" s="118"/>
      <c r="F141" s="107">
        <f t="shared" si="13"/>
        <v>-3245.1607175003714</v>
      </c>
      <c r="G141" s="118"/>
      <c r="H141" s="107">
        <f t="shared" si="14"/>
        <v>4994.4602674607286</v>
      </c>
      <c r="I141" s="107">
        <f t="shared" si="15"/>
        <v>-440927.71665167733</v>
      </c>
      <c r="J141" s="100">
        <f t="shared" si="16"/>
        <v>4994.4602674607295</v>
      </c>
      <c r="K141" s="100">
        <f t="shared" ref="K141:K204" si="22">K140</f>
        <v>0.09</v>
      </c>
      <c r="O141" s="108">
        <v>128</v>
      </c>
      <c r="P141" s="110">
        <f t="shared" si="17"/>
        <v>-272680</v>
      </c>
      <c r="Q141" s="105">
        <f t="shared" si="21"/>
        <v>4010</v>
      </c>
      <c r="R141" s="105">
        <f t="shared" si="18"/>
        <v>-2015.0250000000001</v>
      </c>
      <c r="S141" s="110">
        <f t="shared" si="19"/>
        <v>1994.9749999999999</v>
      </c>
    </row>
    <row r="142" spans="2:19" x14ac:dyDescent="0.25">
      <c r="B142" s="101">
        <f t="shared" si="20"/>
        <v>129</v>
      </c>
      <c r="C142" s="118"/>
      <c r="D142" s="107">
        <f t="shared" ref="D142:D205" si="23">J141-F142</f>
        <v>8301.4181423483096</v>
      </c>
      <c r="E142" s="118"/>
      <c r="F142" s="107">
        <f t="shared" ref="F142:F205" si="24">(I141*K140)/12</f>
        <v>-3306.9578748875797</v>
      </c>
      <c r="G142" s="118"/>
      <c r="H142" s="107">
        <f t="shared" ref="H142:H205" si="25">D142+F142</f>
        <v>4994.4602674607304</v>
      </c>
      <c r="I142" s="107">
        <f t="shared" ref="I142:I205" si="26">I141-D142</f>
        <v>-449229.13479402562</v>
      </c>
      <c r="J142" s="100">
        <f t="shared" ref="J142:J205" si="27">J141</f>
        <v>4994.4602674607295</v>
      </c>
      <c r="K142" s="100">
        <f t="shared" si="22"/>
        <v>0.09</v>
      </c>
      <c r="O142" s="108">
        <v>129</v>
      </c>
      <c r="P142" s="110">
        <f t="shared" ref="P142:P205" si="28">P141-Q142</f>
        <v>-276690</v>
      </c>
      <c r="Q142" s="105">
        <f t="shared" si="21"/>
        <v>4010</v>
      </c>
      <c r="R142" s="105">
        <f t="shared" ref="R142:R205" si="29">(((P141*$R$7/360))*$U$6)</f>
        <v>-2045.1000000000001</v>
      </c>
      <c r="S142" s="110">
        <f t="shared" ref="S142:S205" si="30">+Q142+R142</f>
        <v>1964.8999999999999</v>
      </c>
    </row>
    <row r="143" spans="2:19" x14ac:dyDescent="0.25">
      <c r="B143" s="101">
        <f t="shared" ref="B143:B206" si="31">B142+1</f>
        <v>130</v>
      </c>
      <c r="C143" s="118"/>
      <c r="D143" s="107">
        <f t="shared" si="23"/>
        <v>8363.6787784159205</v>
      </c>
      <c r="E143" s="118"/>
      <c r="F143" s="107">
        <f t="shared" si="24"/>
        <v>-3369.218510955192</v>
      </c>
      <c r="G143" s="118"/>
      <c r="H143" s="107">
        <f t="shared" si="25"/>
        <v>4994.4602674607286</v>
      </c>
      <c r="I143" s="107">
        <f t="shared" si="26"/>
        <v>-457592.81357244152</v>
      </c>
      <c r="J143" s="100">
        <f t="shared" si="27"/>
        <v>4994.4602674607295</v>
      </c>
      <c r="K143" s="100">
        <f t="shared" si="22"/>
        <v>0.09</v>
      </c>
      <c r="O143" s="108">
        <v>130</v>
      </c>
      <c r="P143" s="110">
        <f t="shared" si="28"/>
        <v>-280700</v>
      </c>
      <c r="Q143" s="105">
        <f t="shared" ref="Q143:Q206" si="32">Q142</f>
        <v>4010</v>
      </c>
      <c r="R143" s="105">
        <f t="shared" si="29"/>
        <v>-2075.1750000000002</v>
      </c>
      <c r="S143" s="110">
        <f t="shared" si="30"/>
        <v>1934.8249999999998</v>
      </c>
    </row>
    <row r="144" spans="2:19" x14ac:dyDescent="0.25">
      <c r="B144" s="101">
        <f t="shared" si="31"/>
        <v>131</v>
      </c>
      <c r="C144" s="118"/>
      <c r="D144" s="107">
        <f t="shared" si="23"/>
        <v>8426.4063692540403</v>
      </c>
      <c r="E144" s="118"/>
      <c r="F144" s="107">
        <f t="shared" si="24"/>
        <v>-3431.9461017933113</v>
      </c>
      <c r="G144" s="118"/>
      <c r="H144" s="107">
        <f t="shared" si="25"/>
        <v>4994.4602674607286</v>
      </c>
      <c r="I144" s="107">
        <f t="shared" si="26"/>
        <v>-466019.21994169557</v>
      </c>
      <c r="J144" s="100">
        <f t="shared" si="27"/>
        <v>4994.4602674607295</v>
      </c>
      <c r="K144" s="100">
        <f t="shared" si="22"/>
        <v>0.09</v>
      </c>
      <c r="O144" s="108">
        <v>131</v>
      </c>
      <c r="P144" s="110">
        <f t="shared" si="28"/>
        <v>-284710</v>
      </c>
      <c r="Q144" s="105">
        <f t="shared" si="32"/>
        <v>4010</v>
      </c>
      <c r="R144" s="105">
        <f t="shared" si="29"/>
        <v>-2105.25</v>
      </c>
      <c r="S144" s="110">
        <f t="shared" si="30"/>
        <v>1904.75</v>
      </c>
    </row>
    <row r="145" spans="2:19" x14ac:dyDescent="0.25">
      <c r="B145" s="101">
        <f t="shared" si="31"/>
        <v>132</v>
      </c>
      <c r="C145" s="118"/>
      <c r="D145" s="107">
        <f t="shared" si="23"/>
        <v>8489.6044170234454</v>
      </c>
      <c r="E145" s="118"/>
      <c r="F145" s="107">
        <f t="shared" si="24"/>
        <v>-3495.1441495627168</v>
      </c>
      <c r="G145" s="118"/>
      <c r="H145" s="107">
        <f t="shared" si="25"/>
        <v>4994.4602674607286</v>
      </c>
      <c r="I145" s="107">
        <f t="shared" si="26"/>
        <v>-474508.82435871899</v>
      </c>
      <c r="J145" s="100">
        <f t="shared" si="27"/>
        <v>4994.4602674607295</v>
      </c>
      <c r="K145" s="100">
        <f t="shared" si="22"/>
        <v>0.09</v>
      </c>
      <c r="O145" s="108">
        <v>132</v>
      </c>
      <c r="P145" s="110">
        <f t="shared" si="28"/>
        <v>-288720</v>
      </c>
      <c r="Q145" s="105">
        <f t="shared" si="32"/>
        <v>4010</v>
      </c>
      <c r="R145" s="105">
        <f t="shared" si="29"/>
        <v>-2135.3249999999998</v>
      </c>
      <c r="S145" s="110">
        <f t="shared" si="30"/>
        <v>1874.6750000000002</v>
      </c>
    </row>
    <row r="146" spans="2:19" x14ac:dyDescent="0.25">
      <c r="B146" s="101">
        <f t="shared" si="31"/>
        <v>133</v>
      </c>
      <c r="C146" s="118"/>
      <c r="D146" s="107">
        <f t="shared" si="23"/>
        <v>8553.2764501511228</v>
      </c>
      <c r="E146" s="118"/>
      <c r="F146" s="107">
        <f t="shared" si="24"/>
        <v>-3558.8161826903925</v>
      </c>
      <c r="G146" s="118"/>
      <c r="H146" s="107">
        <f t="shared" si="25"/>
        <v>4994.4602674607304</v>
      </c>
      <c r="I146" s="107">
        <f t="shared" si="26"/>
        <v>-483062.10080887011</v>
      </c>
      <c r="J146" s="100">
        <f t="shared" si="27"/>
        <v>4994.4602674607295</v>
      </c>
      <c r="K146" s="100">
        <f t="shared" si="22"/>
        <v>0.09</v>
      </c>
      <c r="O146" s="108">
        <v>133</v>
      </c>
      <c r="P146" s="110">
        <f t="shared" si="28"/>
        <v>-292730</v>
      </c>
      <c r="Q146" s="105">
        <f t="shared" si="32"/>
        <v>4010</v>
      </c>
      <c r="R146" s="105">
        <f t="shared" si="29"/>
        <v>-2165.3999999999996</v>
      </c>
      <c r="S146" s="110">
        <f t="shared" si="30"/>
        <v>1844.6000000000004</v>
      </c>
    </row>
    <row r="147" spans="2:19" x14ac:dyDescent="0.25">
      <c r="B147" s="101">
        <f t="shared" si="31"/>
        <v>134</v>
      </c>
      <c r="C147" s="118"/>
      <c r="D147" s="107">
        <f t="shared" si="23"/>
        <v>8617.4260235272559</v>
      </c>
      <c r="E147" s="118"/>
      <c r="F147" s="107">
        <f t="shared" si="24"/>
        <v>-3622.9657560665255</v>
      </c>
      <c r="G147" s="118"/>
      <c r="H147" s="107">
        <f t="shared" si="25"/>
        <v>4994.4602674607304</v>
      </c>
      <c r="I147" s="107">
        <f t="shared" si="26"/>
        <v>-491679.52683239739</v>
      </c>
      <c r="J147" s="100">
        <f t="shared" si="27"/>
        <v>4994.4602674607295</v>
      </c>
      <c r="K147" s="100">
        <f t="shared" si="22"/>
        <v>0.09</v>
      </c>
      <c r="O147" s="108">
        <v>134</v>
      </c>
      <c r="P147" s="110">
        <f t="shared" si="28"/>
        <v>-296740</v>
      </c>
      <c r="Q147" s="105">
        <f t="shared" si="32"/>
        <v>4010</v>
      </c>
      <c r="R147" s="105">
        <f t="shared" si="29"/>
        <v>-2195.4750000000004</v>
      </c>
      <c r="S147" s="110">
        <f t="shared" si="30"/>
        <v>1814.5249999999996</v>
      </c>
    </row>
    <row r="148" spans="2:19" x14ac:dyDescent="0.25">
      <c r="B148" s="101">
        <f t="shared" si="31"/>
        <v>135</v>
      </c>
      <c r="C148" s="118"/>
      <c r="D148" s="107">
        <f t="shared" si="23"/>
        <v>8682.0567187037086</v>
      </c>
      <c r="E148" s="118"/>
      <c r="F148" s="107">
        <f t="shared" si="24"/>
        <v>-3687.59645124298</v>
      </c>
      <c r="G148" s="118"/>
      <c r="H148" s="107">
        <f t="shared" si="25"/>
        <v>4994.4602674607286</v>
      </c>
      <c r="I148" s="107">
        <f t="shared" si="26"/>
        <v>-500361.5835511011</v>
      </c>
      <c r="J148" s="100">
        <f t="shared" si="27"/>
        <v>4994.4602674607295</v>
      </c>
      <c r="K148" s="100">
        <f t="shared" si="22"/>
        <v>0.09</v>
      </c>
      <c r="O148" s="108">
        <v>135</v>
      </c>
      <c r="P148" s="110">
        <f t="shared" si="28"/>
        <v>-300750</v>
      </c>
      <c r="Q148" s="105">
        <f t="shared" si="32"/>
        <v>4010</v>
      </c>
      <c r="R148" s="105">
        <f t="shared" si="29"/>
        <v>-2225.5500000000002</v>
      </c>
      <c r="S148" s="110">
        <f t="shared" si="30"/>
        <v>1784.4499999999998</v>
      </c>
    </row>
    <row r="149" spans="2:19" x14ac:dyDescent="0.25">
      <c r="B149" s="101">
        <f t="shared" si="31"/>
        <v>136</v>
      </c>
      <c r="C149" s="118"/>
      <c r="D149" s="107">
        <f t="shared" si="23"/>
        <v>8747.1721440939873</v>
      </c>
      <c r="E149" s="118"/>
      <c r="F149" s="107">
        <f t="shared" si="24"/>
        <v>-3752.7118766332583</v>
      </c>
      <c r="G149" s="118"/>
      <c r="H149" s="107">
        <f t="shared" si="25"/>
        <v>4994.4602674607286</v>
      </c>
      <c r="I149" s="107">
        <f t="shared" si="26"/>
        <v>-509108.75569519505</v>
      </c>
      <c r="J149" s="100">
        <f t="shared" si="27"/>
        <v>4994.4602674607295</v>
      </c>
      <c r="K149" s="100">
        <f t="shared" si="22"/>
        <v>0.09</v>
      </c>
      <c r="O149" s="108">
        <v>136</v>
      </c>
      <c r="P149" s="110">
        <f t="shared" si="28"/>
        <v>-304760</v>
      </c>
      <c r="Q149" s="105">
        <f t="shared" si="32"/>
        <v>4010</v>
      </c>
      <c r="R149" s="105">
        <f t="shared" si="29"/>
        <v>-2255.625</v>
      </c>
      <c r="S149" s="110">
        <f t="shared" si="30"/>
        <v>1754.375</v>
      </c>
    </row>
    <row r="150" spans="2:19" x14ac:dyDescent="0.25">
      <c r="B150" s="101">
        <f t="shared" si="31"/>
        <v>137</v>
      </c>
      <c r="C150" s="118"/>
      <c r="D150" s="107">
        <f t="shared" si="23"/>
        <v>8812.7759351746918</v>
      </c>
      <c r="E150" s="118"/>
      <c r="F150" s="107">
        <f t="shared" si="24"/>
        <v>-3818.3156677139627</v>
      </c>
      <c r="G150" s="118"/>
      <c r="H150" s="107">
        <f t="shared" si="25"/>
        <v>4994.4602674607286</v>
      </c>
      <c r="I150" s="107">
        <f t="shared" si="26"/>
        <v>-517921.53163036972</v>
      </c>
      <c r="J150" s="100">
        <f t="shared" si="27"/>
        <v>4994.4602674607295</v>
      </c>
      <c r="K150" s="100">
        <f t="shared" si="22"/>
        <v>0.09</v>
      </c>
      <c r="O150" s="108">
        <v>137</v>
      </c>
      <c r="P150" s="110">
        <f t="shared" si="28"/>
        <v>-308770</v>
      </c>
      <c r="Q150" s="105">
        <f t="shared" si="32"/>
        <v>4010</v>
      </c>
      <c r="R150" s="105">
        <f t="shared" si="29"/>
        <v>-2285.6999999999998</v>
      </c>
      <c r="S150" s="110">
        <f t="shared" si="30"/>
        <v>1724.3000000000002</v>
      </c>
    </row>
    <row r="151" spans="2:19" x14ac:dyDescent="0.25">
      <c r="B151" s="101">
        <f t="shared" si="31"/>
        <v>138</v>
      </c>
      <c r="C151" s="118"/>
      <c r="D151" s="107">
        <f t="shared" si="23"/>
        <v>8878.8717546885018</v>
      </c>
      <c r="E151" s="118"/>
      <c r="F151" s="107">
        <f t="shared" si="24"/>
        <v>-3884.4114872277728</v>
      </c>
      <c r="G151" s="118"/>
      <c r="H151" s="107">
        <f t="shared" si="25"/>
        <v>4994.4602674607286</v>
      </c>
      <c r="I151" s="107">
        <f t="shared" si="26"/>
        <v>-526800.40338505828</v>
      </c>
      <c r="J151" s="100">
        <f t="shared" si="27"/>
        <v>4994.4602674607295</v>
      </c>
      <c r="K151" s="100">
        <f t="shared" si="22"/>
        <v>0.09</v>
      </c>
      <c r="O151" s="108">
        <v>138</v>
      </c>
      <c r="P151" s="110">
        <f t="shared" si="28"/>
        <v>-312780</v>
      </c>
      <c r="Q151" s="105">
        <f t="shared" si="32"/>
        <v>4010</v>
      </c>
      <c r="R151" s="105">
        <f t="shared" si="29"/>
        <v>-2315.7749999999996</v>
      </c>
      <c r="S151" s="110">
        <f t="shared" si="30"/>
        <v>1694.2250000000004</v>
      </c>
    </row>
    <row r="152" spans="2:19" x14ac:dyDescent="0.25">
      <c r="B152" s="101">
        <f t="shared" si="31"/>
        <v>139</v>
      </c>
      <c r="C152" s="118"/>
      <c r="D152" s="107">
        <f t="shared" si="23"/>
        <v>8945.4632928486662</v>
      </c>
      <c r="E152" s="118"/>
      <c r="F152" s="107">
        <f t="shared" si="24"/>
        <v>-3951.0030253879372</v>
      </c>
      <c r="G152" s="118"/>
      <c r="H152" s="107">
        <f t="shared" si="25"/>
        <v>4994.4602674607286</v>
      </c>
      <c r="I152" s="107">
        <f t="shared" si="26"/>
        <v>-535745.86667790695</v>
      </c>
      <c r="J152" s="100">
        <f t="shared" si="27"/>
        <v>4994.4602674607295</v>
      </c>
      <c r="K152" s="100">
        <f t="shared" si="22"/>
        <v>0.09</v>
      </c>
      <c r="O152" s="108">
        <v>139</v>
      </c>
      <c r="P152" s="110">
        <f t="shared" si="28"/>
        <v>-316790</v>
      </c>
      <c r="Q152" s="105">
        <f t="shared" si="32"/>
        <v>4010</v>
      </c>
      <c r="R152" s="105">
        <f t="shared" si="29"/>
        <v>-2345.8500000000004</v>
      </c>
      <c r="S152" s="110">
        <f t="shared" si="30"/>
        <v>1664.1499999999996</v>
      </c>
    </row>
    <row r="153" spans="2:19" x14ac:dyDescent="0.25">
      <c r="B153" s="101">
        <f t="shared" si="31"/>
        <v>140</v>
      </c>
      <c r="C153" s="118"/>
      <c r="D153" s="107">
        <f t="shared" si="23"/>
        <v>9012.5542675450306</v>
      </c>
      <c r="E153" s="118"/>
      <c r="F153" s="107">
        <f t="shared" si="24"/>
        <v>-4018.094000084302</v>
      </c>
      <c r="G153" s="118"/>
      <c r="H153" s="107">
        <f t="shared" si="25"/>
        <v>4994.4602674607286</v>
      </c>
      <c r="I153" s="107">
        <f t="shared" si="26"/>
        <v>-544758.42094545194</v>
      </c>
      <c r="J153" s="100">
        <f t="shared" si="27"/>
        <v>4994.4602674607295</v>
      </c>
      <c r="K153" s="100">
        <f t="shared" si="22"/>
        <v>0.09</v>
      </c>
      <c r="O153" s="108">
        <v>140</v>
      </c>
      <c r="P153" s="110">
        <f t="shared" si="28"/>
        <v>-320800</v>
      </c>
      <c r="Q153" s="105">
        <f t="shared" si="32"/>
        <v>4010</v>
      </c>
      <c r="R153" s="105">
        <f t="shared" si="29"/>
        <v>-2375.9249999999997</v>
      </c>
      <c r="S153" s="110">
        <f t="shared" si="30"/>
        <v>1634.0750000000003</v>
      </c>
    </row>
    <row r="154" spans="2:19" x14ac:dyDescent="0.25">
      <c r="B154" s="101">
        <f t="shared" si="31"/>
        <v>141</v>
      </c>
      <c r="C154" s="118"/>
      <c r="D154" s="107">
        <f t="shared" si="23"/>
        <v>9080.1484245516185</v>
      </c>
      <c r="E154" s="118"/>
      <c r="F154" s="107">
        <f t="shared" si="24"/>
        <v>-4085.6881570908895</v>
      </c>
      <c r="G154" s="118"/>
      <c r="H154" s="107">
        <f t="shared" si="25"/>
        <v>4994.4602674607286</v>
      </c>
      <c r="I154" s="107">
        <f t="shared" si="26"/>
        <v>-553838.56937000353</v>
      </c>
      <c r="J154" s="100">
        <f t="shared" si="27"/>
        <v>4994.4602674607295</v>
      </c>
      <c r="K154" s="100">
        <f t="shared" si="22"/>
        <v>0.09</v>
      </c>
      <c r="O154" s="108">
        <v>141</v>
      </c>
      <c r="P154" s="110">
        <f t="shared" si="28"/>
        <v>-324810</v>
      </c>
      <c r="Q154" s="105">
        <f t="shared" si="32"/>
        <v>4010</v>
      </c>
      <c r="R154" s="105">
        <f t="shared" si="29"/>
        <v>-2406</v>
      </c>
      <c r="S154" s="110">
        <f t="shared" si="30"/>
        <v>1604</v>
      </c>
    </row>
    <row r="155" spans="2:19" x14ac:dyDescent="0.25">
      <c r="B155" s="101">
        <f t="shared" si="31"/>
        <v>142</v>
      </c>
      <c r="C155" s="118"/>
      <c r="D155" s="107">
        <f t="shared" si="23"/>
        <v>9148.2495377357554</v>
      </c>
      <c r="E155" s="118"/>
      <c r="F155" s="107">
        <f t="shared" si="24"/>
        <v>-4153.789270275026</v>
      </c>
      <c r="G155" s="118"/>
      <c r="H155" s="107">
        <f t="shared" si="25"/>
        <v>4994.4602674607295</v>
      </c>
      <c r="I155" s="107">
        <f t="shared" si="26"/>
        <v>-562986.81890773925</v>
      </c>
      <c r="J155" s="100">
        <f t="shared" si="27"/>
        <v>4994.4602674607295</v>
      </c>
      <c r="K155" s="100">
        <f t="shared" si="22"/>
        <v>0.09</v>
      </c>
      <c r="O155" s="108">
        <v>142</v>
      </c>
      <c r="P155" s="110">
        <f t="shared" si="28"/>
        <v>-328820</v>
      </c>
      <c r="Q155" s="105">
        <f t="shared" si="32"/>
        <v>4010</v>
      </c>
      <c r="R155" s="105">
        <f t="shared" si="29"/>
        <v>-2436.0749999999998</v>
      </c>
      <c r="S155" s="110">
        <f t="shared" si="30"/>
        <v>1573.9250000000002</v>
      </c>
    </row>
    <row r="156" spans="2:19" x14ac:dyDescent="0.25">
      <c r="B156" s="101">
        <f t="shared" si="31"/>
        <v>143</v>
      </c>
      <c r="C156" s="118"/>
      <c r="D156" s="107">
        <f t="shared" si="23"/>
        <v>9216.8614092687749</v>
      </c>
      <c r="E156" s="118"/>
      <c r="F156" s="107">
        <f t="shared" si="24"/>
        <v>-4222.4011418080445</v>
      </c>
      <c r="G156" s="118"/>
      <c r="H156" s="107">
        <f t="shared" si="25"/>
        <v>4994.4602674607304</v>
      </c>
      <c r="I156" s="107">
        <f t="shared" si="26"/>
        <v>-572203.68031700805</v>
      </c>
      <c r="J156" s="100">
        <f t="shared" si="27"/>
        <v>4994.4602674607295</v>
      </c>
      <c r="K156" s="100">
        <f t="shared" si="22"/>
        <v>0.09</v>
      </c>
      <c r="O156" s="108">
        <v>143</v>
      </c>
      <c r="P156" s="110">
        <f t="shared" si="28"/>
        <v>-332830</v>
      </c>
      <c r="Q156" s="105">
        <f t="shared" si="32"/>
        <v>4010</v>
      </c>
      <c r="R156" s="105">
        <f t="shared" si="29"/>
        <v>-2466.15</v>
      </c>
      <c r="S156" s="110">
        <f t="shared" si="30"/>
        <v>1543.85</v>
      </c>
    </row>
    <row r="157" spans="2:19" x14ac:dyDescent="0.25">
      <c r="B157" s="101">
        <f t="shared" si="31"/>
        <v>144</v>
      </c>
      <c r="C157" s="118"/>
      <c r="D157" s="107">
        <f t="shared" si="23"/>
        <v>9285.987869838289</v>
      </c>
      <c r="E157" s="118"/>
      <c r="F157" s="107">
        <f t="shared" si="24"/>
        <v>-4291.5276023775605</v>
      </c>
      <c r="G157" s="118"/>
      <c r="H157" s="107">
        <f t="shared" si="25"/>
        <v>4994.4602674607286</v>
      </c>
      <c r="I157" s="107">
        <f t="shared" si="26"/>
        <v>-581489.66818684631</v>
      </c>
      <c r="J157" s="100">
        <f t="shared" si="27"/>
        <v>4994.4602674607295</v>
      </c>
      <c r="K157" s="100">
        <f t="shared" si="22"/>
        <v>0.09</v>
      </c>
      <c r="O157" s="108">
        <v>144</v>
      </c>
      <c r="P157" s="110">
        <f t="shared" si="28"/>
        <v>-336840</v>
      </c>
      <c r="Q157" s="105">
        <f t="shared" si="32"/>
        <v>4010</v>
      </c>
      <c r="R157" s="105">
        <f t="shared" si="29"/>
        <v>-2496.2249999999999</v>
      </c>
      <c r="S157" s="110">
        <f t="shared" si="30"/>
        <v>1513.7750000000001</v>
      </c>
    </row>
    <row r="158" spans="2:19" x14ac:dyDescent="0.25">
      <c r="B158" s="101">
        <f t="shared" si="31"/>
        <v>145</v>
      </c>
      <c r="C158" s="118"/>
      <c r="D158" s="107">
        <f t="shared" si="23"/>
        <v>9355.6327788620765</v>
      </c>
      <c r="E158" s="118"/>
      <c r="F158" s="107">
        <f t="shared" si="24"/>
        <v>-4361.172511401347</v>
      </c>
      <c r="G158" s="118"/>
      <c r="H158" s="107">
        <f t="shared" si="25"/>
        <v>4994.4602674607295</v>
      </c>
      <c r="I158" s="107">
        <f t="shared" si="26"/>
        <v>-590845.30096570833</v>
      </c>
      <c r="J158" s="100">
        <f t="shared" si="27"/>
        <v>4994.4602674607295</v>
      </c>
      <c r="K158" s="100">
        <f t="shared" si="22"/>
        <v>0.09</v>
      </c>
      <c r="O158" s="108">
        <v>145</v>
      </c>
      <c r="P158" s="110">
        <f t="shared" si="28"/>
        <v>-340850</v>
      </c>
      <c r="Q158" s="105">
        <f t="shared" si="32"/>
        <v>4010</v>
      </c>
      <c r="R158" s="105">
        <f t="shared" si="29"/>
        <v>-2526.2999999999997</v>
      </c>
      <c r="S158" s="110">
        <f t="shared" si="30"/>
        <v>1483.7000000000003</v>
      </c>
    </row>
    <row r="159" spans="2:19" x14ac:dyDescent="0.25">
      <c r="B159" s="101">
        <f t="shared" si="31"/>
        <v>146</v>
      </c>
      <c r="C159" s="118"/>
      <c r="D159" s="107">
        <f t="shared" si="23"/>
        <v>9425.8000247035416</v>
      </c>
      <c r="E159" s="118"/>
      <c r="F159" s="107">
        <f t="shared" si="24"/>
        <v>-4431.3397572428121</v>
      </c>
      <c r="G159" s="118"/>
      <c r="H159" s="107">
        <f t="shared" si="25"/>
        <v>4994.4602674607295</v>
      </c>
      <c r="I159" s="107">
        <f t="shared" si="26"/>
        <v>-600271.10099041183</v>
      </c>
      <c r="J159" s="100">
        <f t="shared" si="27"/>
        <v>4994.4602674607295</v>
      </c>
      <c r="K159" s="100">
        <f t="shared" si="22"/>
        <v>0.09</v>
      </c>
      <c r="O159" s="108">
        <v>146</v>
      </c>
      <c r="P159" s="110">
        <f t="shared" si="28"/>
        <v>-344860</v>
      </c>
      <c r="Q159" s="105">
        <f t="shared" si="32"/>
        <v>4010</v>
      </c>
      <c r="R159" s="105">
        <f t="shared" si="29"/>
        <v>-2556.375</v>
      </c>
      <c r="S159" s="110">
        <f t="shared" si="30"/>
        <v>1453.625</v>
      </c>
    </row>
    <row r="160" spans="2:19" x14ac:dyDescent="0.25">
      <c r="B160" s="101">
        <f t="shared" si="31"/>
        <v>147</v>
      </c>
      <c r="C160" s="118"/>
      <c r="D160" s="107">
        <f t="shared" si="23"/>
        <v>9496.4935248888178</v>
      </c>
      <c r="E160" s="118"/>
      <c r="F160" s="107">
        <f t="shared" si="24"/>
        <v>-4502.0332574280883</v>
      </c>
      <c r="G160" s="118"/>
      <c r="H160" s="107">
        <f t="shared" si="25"/>
        <v>4994.4602674607295</v>
      </c>
      <c r="I160" s="107">
        <f t="shared" si="26"/>
        <v>-609767.59451530059</v>
      </c>
      <c r="J160" s="100">
        <f t="shared" si="27"/>
        <v>4994.4602674607295</v>
      </c>
      <c r="K160" s="100">
        <f t="shared" si="22"/>
        <v>0.09</v>
      </c>
      <c r="O160" s="108">
        <v>147</v>
      </c>
      <c r="P160" s="110">
        <f t="shared" si="28"/>
        <v>-348870</v>
      </c>
      <c r="Q160" s="105">
        <f t="shared" si="32"/>
        <v>4010</v>
      </c>
      <c r="R160" s="105">
        <f t="shared" si="29"/>
        <v>-2586.4499999999998</v>
      </c>
      <c r="S160" s="110">
        <f t="shared" si="30"/>
        <v>1423.5500000000002</v>
      </c>
    </row>
    <row r="161" spans="2:19" x14ac:dyDescent="0.25">
      <c r="B161" s="101">
        <f t="shared" si="31"/>
        <v>148</v>
      </c>
      <c r="C161" s="118"/>
      <c r="D161" s="107">
        <f t="shared" si="23"/>
        <v>9567.7172263254834</v>
      </c>
      <c r="E161" s="118"/>
      <c r="F161" s="107">
        <f t="shared" si="24"/>
        <v>-4573.2569588647539</v>
      </c>
      <c r="G161" s="118"/>
      <c r="H161" s="107">
        <f t="shared" si="25"/>
        <v>4994.4602674607295</v>
      </c>
      <c r="I161" s="107">
        <f t="shared" si="26"/>
        <v>-619335.31174162612</v>
      </c>
      <c r="J161" s="100">
        <f t="shared" si="27"/>
        <v>4994.4602674607295</v>
      </c>
      <c r="K161" s="100">
        <f t="shared" si="22"/>
        <v>0.09</v>
      </c>
      <c r="O161" s="108">
        <v>148</v>
      </c>
      <c r="P161" s="110">
        <f t="shared" si="28"/>
        <v>-352880</v>
      </c>
      <c r="Q161" s="105">
        <f t="shared" si="32"/>
        <v>4010</v>
      </c>
      <c r="R161" s="105">
        <f t="shared" si="29"/>
        <v>-2616.5250000000001</v>
      </c>
      <c r="S161" s="110">
        <f t="shared" si="30"/>
        <v>1393.4749999999999</v>
      </c>
    </row>
    <row r="162" spans="2:19" x14ac:dyDescent="0.25">
      <c r="B162" s="101">
        <f t="shared" si="31"/>
        <v>149</v>
      </c>
      <c r="C162" s="118"/>
      <c r="D162" s="107">
        <f t="shared" si="23"/>
        <v>9639.4751055229244</v>
      </c>
      <c r="E162" s="118"/>
      <c r="F162" s="107">
        <f t="shared" si="24"/>
        <v>-4645.0148380621958</v>
      </c>
      <c r="G162" s="118"/>
      <c r="H162" s="107">
        <f t="shared" si="25"/>
        <v>4994.4602674607286</v>
      </c>
      <c r="I162" s="107">
        <f t="shared" si="26"/>
        <v>-628974.78684714902</v>
      </c>
      <c r="J162" s="100">
        <f t="shared" si="27"/>
        <v>4994.4602674607295</v>
      </c>
      <c r="K162" s="100">
        <f t="shared" si="22"/>
        <v>0.09</v>
      </c>
      <c r="O162" s="108">
        <v>149</v>
      </c>
      <c r="P162" s="110">
        <f t="shared" si="28"/>
        <v>-356890</v>
      </c>
      <c r="Q162" s="105">
        <f t="shared" si="32"/>
        <v>4010</v>
      </c>
      <c r="R162" s="105">
        <f t="shared" si="29"/>
        <v>-2646.6</v>
      </c>
      <c r="S162" s="110">
        <f t="shared" si="30"/>
        <v>1363.4</v>
      </c>
    </row>
    <row r="163" spans="2:19" x14ac:dyDescent="0.25">
      <c r="B163" s="101">
        <f t="shared" si="31"/>
        <v>150</v>
      </c>
      <c r="C163" s="118"/>
      <c r="D163" s="107">
        <f t="shared" si="23"/>
        <v>9711.7711688143463</v>
      </c>
      <c r="E163" s="118"/>
      <c r="F163" s="107">
        <f t="shared" si="24"/>
        <v>-4717.3109013536177</v>
      </c>
      <c r="G163" s="118"/>
      <c r="H163" s="107">
        <f t="shared" si="25"/>
        <v>4994.4602674607286</v>
      </c>
      <c r="I163" s="107">
        <f t="shared" si="26"/>
        <v>-638686.55801596341</v>
      </c>
      <c r="J163" s="100">
        <f t="shared" si="27"/>
        <v>4994.4602674607295</v>
      </c>
      <c r="K163" s="100">
        <f t="shared" si="22"/>
        <v>0.09</v>
      </c>
      <c r="O163" s="108">
        <v>150</v>
      </c>
      <c r="P163" s="110">
        <f t="shared" si="28"/>
        <v>-360900</v>
      </c>
      <c r="Q163" s="105">
        <f t="shared" si="32"/>
        <v>4010</v>
      </c>
      <c r="R163" s="105">
        <f t="shared" si="29"/>
        <v>-2676.6749999999997</v>
      </c>
      <c r="S163" s="110">
        <f t="shared" si="30"/>
        <v>1333.3250000000003</v>
      </c>
    </row>
    <row r="164" spans="2:19" x14ac:dyDescent="0.25">
      <c r="B164" s="101">
        <f t="shared" si="31"/>
        <v>151</v>
      </c>
      <c r="C164" s="118"/>
      <c r="D164" s="107">
        <f t="shared" si="23"/>
        <v>9784.6094525804547</v>
      </c>
      <c r="E164" s="118"/>
      <c r="F164" s="107">
        <f t="shared" si="24"/>
        <v>-4790.1491851197252</v>
      </c>
      <c r="G164" s="118"/>
      <c r="H164" s="107">
        <f t="shared" si="25"/>
        <v>4994.4602674607295</v>
      </c>
      <c r="I164" s="107">
        <f t="shared" si="26"/>
        <v>-648471.16746854386</v>
      </c>
      <c r="J164" s="100">
        <f t="shared" si="27"/>
        <v>4994.4602674607295</v>
      </c>
      <c r="K164" s="100">
        <f t="shared" si="22"/>
        <v>0.09</v>
      </c>
      <c r="O164" s="108">
        <v>151</v>
      </c>
      <c r="P164" s="110">
        <f t="shared" si="28"/>
        <v>-364910</v>
      </c>
      <c r="Q164" s="105">
        <f t="shared" si="32"/>
        <v>4010</v>
      </c>
      <c r="R164" s="105">
        <f t="shared" si="29"/>
        <v>-2706.75</v>
      </c>
      <c r="S164" s="110">
        <f t="shared" si="30"/>
        <v>1303.25</v>
      </c>
    </row>
    <row r="165" spans="2:19" x14ac:dyDescent="0.25">
      <c r="B165" s="101">
        <f t="shared" si="31"/>
        <v>152</v>
      </c>
      <c r="C165" s="118"/>
      <c r="D165" s="107">
        <f t="shared" si="23"/>
        <v>9857.9940234748083</v>
      </c>
      <c r="E165" s="118"/>
      <c r="F165" s="107">
        <f t="shared" si="24"/>
        <v>-4863.5337560140788</v>
      </c>
      <c r="G165" s="118"/>
      <c r="H165" s="107">
        <f t="shared" si="25"/>
        <v>4994.4602674607295</v>
      </c>
      <c r="I165" s="107">
        <f t="shared" si="26"/>
        <v>-658329.16149201873</v>
      </c>
      <c r="J165" s="100">
        <f t="shared" si="27"/>
        <v>4994.4602674607295</v>
      </c>
      <c r="K165" s="100">
        <f t="shared" si="22"/>
        <v>0.09</v>
      </c>
      <c r="O165" s="108">
        <v>152</v>
      </c>
      <c r="P165" s="110">
        <f t="shared" si="28"/>
        <v>-368920</v>
      </c>
      <c r="Q165" s="105">
        <f t="shared" si="32"/>
        <v>4010</v>
      </c>
      <c r="R165" s="105">
        <f t="shared" si="29"/>
        <v>-2736.8250000000003</v>
      </c>
      <c r="S165" s="110">
        <f t="shared" si="30"/>
        <v>1273.1749999999997</v>
      </c>
    </row>
    <row r="166" spans="2:19" x14ac:dyDescent="0.25">
      <c r="B166" s="101">
        <f t="shared" si="31"/>
        <v>153</v>
      </c>
      <c r="C166" s="118"/>
      <c r="D166" s="107">
        <f t="shared" si="23"/>
        <v>9931.9289786508707</v>
      </c>
      <c r="E166" s="118"/>
      <c r="F166" s="107">
        <f t="shared" si="24"/>
        <v>-4937.4687111901403</v>
      </c>
      <c r="G166" s="118"/>
      <c r="H166" s="107">
        <f t="shared" si="25"/>
        <v>4994.4602674607304</v>
      </c>
      <c r="I166" s="107">
        <f t="shared" si="26"/>
        <v>-668261.09047066956</v>
      </c>
      <c r="J166" s="100">
        <f t="shared" si="27"/>
        <v>4994.4602674607295</v>
      </c>
      <c r="K166" s="100">
        <f t="shared" si="22"/>
        <v>0.09</v>
      </c>
      <c r="O166" s="108">
        <v>153</v>
      </c>
      <c r="P166" s="110">
        <f t="shared" si="28"/>
        <v>-372930</v>
      </c>
      <c r="Q166" s="105">
        <f t="shared" si="32"/>
        <v>4010</v>
      </c>
      <c r="R166" s="105">
        <f t="shared" si="29"/>
        <v>-2766.8999999999996</v>
      </c>
      <c r="S166" s="110">
        <f t="shared" si="30"/>
        <v>1243.1000000000004</v>
      </c>
    </row>
    <row r="167" spans="2:19" x14ac:dyDescent="0.25">
      <c r="B167" s="101">
        <f t="shared" si="31"/>
        <v>154</v>
      </c>
      <c r="C167" s="118"/>
      <c r="D167" s="107">
        <f t="shared" si="23"/>
        <v>10006.418445990752</v>
      </c>
      <c r="E167" s="118"/>
      <c r="F167" s="107">
        <f t="shared" si="24"/>
        <v>-5011.9581785300215</v>
      </c>
      <c r="G167" s="118"/>
      <c r="H167" s="107">
        <f t="shared" si="25"/>
        <v>4994.4602674607304</v>
      </c>
      <c r="I167" s="107">
        <f t="shared" si="26"/>
        <v>-678267.50891666033</v>
      </c>
      <c r="J167" s="100">
        <f t="shared" si="27"/>
        <v>4994.4602674607295</v>
      </c>
      <c r="K167" s="100">
        <f t="shared" si="22"/>
        <v>0.09</v>
      </c>
      <c r="O167" s="108">
        <v>154</v>
      </c>
      <c r="P167" s="110">
        <f t="shared" si="28"/>
        <v>-376940</v>
      </c>
      <c r="Q167" s="105">
        <f t="shared" si="32"/>
        <v>4010</v>
      </c>
      <c r="R167" s="105">
        <f t="shared" si="29"/>
        <v>-2796.9749999999995</v>
      </c>
      <c r="S167" s="110">
        <f t="shared" si="30"/>
        <v>1213.0250000000005</v>
      </c>
    </row>
    <row r="168" spans="2:19" x14ac:dyDescent="0.25">
      <c r="B168" s="101">
        <f t="shared" si="31"/>
        <v>155</v>
      </c>
      <c r="C168" s="118"/>
      <c r="D168" s="107">
        <f t="shared" si="23"/>
        <v>10081.466584335682</v>
      </c>
      <c r="E168" s="118"/>
      <c r="F168" s="107">
        <f t="shared" si="24"/>
        <v>-5087.0063168749521</v>
      </c>
      <c r="G168" s="118"/>
      <c r="H168" s="107">
        <f t="shared" si="25"/>
        <v>4994.4602674607295</v>
      </c>
      <c r="I168" s="107">
        <f t="shared" si="26"/>
        <v>-688348.97550099599</v>
      </c>
      <c r="J168" s="100">
        <f t="shared" si="27"/>
        <v>4994.4602674607295</v>
      </c>
      <c r="K168" s="100">
        <f t="shared" si="22"/>
        <v>0.09</v>
      </c>
      <c r="O168" s="108">
        <v>155</v>
      </c>
      <c r="P168" s="110">
        <f t="shared" si="28"/>
        <v>-380950</v>
      </c>
      <c r="Q168" s="105">
        <f t="shared" si="32"/>
        <v>4010</v>
      </c>
      <c r="R168" s="105">
        <f t="shared" si="29"/>
        <v>-2827.05</v>
      </c>
      <c r="S168" s="110">
        <f t="shared" si="30"/>
        <v>1182.9499999999998</v>
      </c>
    </row>
    <row r="169" spans="2:19" x14ac:dyDescent="0.25">
      <c r="B169" s="101">
        <f t="shared" si="31"/>
        <v>156</v>
      </c>
      <c r="C169" s="118"/>
      <c r="D169" s="107">
        <f t="shared" si="23"/>
        <v>10157.077583718199</v>
      </c>
      <c r="E169" s="118"/>
      <c r="F169" s="107">
        <f t="shared" si="24"/>
        <v>-5162.6173162574696</v>
      </c>
      <c r="G169" s="118"/>
      <c r="H169" s="107">
        <f t="shared" si="25"/>
        <v>4994.4602674607295</v>
      </c>
      <c r="I169" s="107">
        <f t="shared" si="26"/>
        <v>-698506.05308471422</v>
      </c>
      <c r="J169" s="100">
        <f t="shared" si="27"/>
        <v>4994.4602674607295</v>
      </c>
      <c r="K169" s="100">
        <f t="shared" si="22"/>
        <v>0.09</v>
      </c>
      <c r="O169" s="108">
        <v>156</v>
      </c>
      <c r="P169" s="110">
        <f t="shared" si="28"/>
        <v>-384960</v>
      </c>
      <c r="Q169" s="105">
        <f t="shared" si="32"/>
        <v>4010</v>
      </c>
      <c r="R169" s="105">
        <f t="shared" si="29"/>
        <v>-2857.125</v>
      </c>
      <c r="S169" s="110">
        <f t="shared" si="30"/>
        <v>1152.875</v>
      </c>
    </row>
    <row r="170" spans="2:19" x14ac:dyDescent="0.25">
      <c r="B170" s="101">
        <f t="shared" si="31"/>
        <v>157</v>
      </c>
      <c r="C170" s="118"/>
      <c r="D170" s="107">
        <f t="shared" si="23"/>
        <v>10233.255665596087</v>
      </c>
      <c r="E170" s="118"/>
      <c r="F170" s="107">
        <f t="shared" si="24"/>
        <v>-5238.7953981353567</v>
      </c>
      <c r="G170" s="118"/>
      <c r="H170" s="107">
        <f t="shared" si="25"/>
        <v>4994.4602674607304</v>
      </c>
      <c r="I170" s="107">
        <f t="shared" si="26"/>
        <v>-708739.30875031033</v>
      </c>
      <c r="J170" s="100">
        <f t="shared" si="27"/>
        <v>4994.4602674607295</v>
      </c>
      <c r="K170" s="100">
        <f t="shared" si="22"/>
        <v>0.09</v>
      </c>
      <c r="O170" s="108">
        <v>157</v>
      </c>
      <c r="P170" s="110">
        <f t="shared" si="28"/>
        <v>-388970</v>
      </c>
      <c r="Q170" s="105">
        <f t="shared" si="32"/>
        <v>4010</v>
      </c>
      <c r="R170" s="105">
        <f t="shared" si="29"/>
        <v>-2887.2000000000003</v>
      </c>
      <c r="S170" s="110">
        <f t="shared" si="30"/>
        <v>1122.7999999999997</v>
      </c>
    </row>
    <row r="171" spans="2:19" x14ac:dyDescent="0.25">
      <c r="B171" s="101">
        <f t="shared" si="31"/>
        <v>158</v>
      </c>
      <c r="C171" s="118"/>
      <c r="D171" s="107">
        <f t="shared" si="23"/>
        <v>10310.005083088057</v>
      </c>
      <c r="E171" s="118"/>
      <c r="F171" s="107">
        <f t="shared" si="24"/>
        <v>-5315.5448156273278</v>
      </c>
      <c r="G171" s="118"/>
      <c r="H171" s="107">
        <f t="shared" si="25"/>
        <v>4994.4602674607295</v>
      </c>
      <c r="I171" s="107">
        <f t="shared" si="26"/>
        <v>-719049.3138333984</v>
      </c>
      <c r="J171" s="100">
        <f t="shared" si="27"/>
        <v>4994.4602674607295</v>
      </c>
      <c r="K171" s="100">
        <f t="shared" si="22"/>
        <v>0.09</v>
      </c>
      <c r="O171" s="108">
        <v>158</v>
      </c>
      <c r="P171" s="110">
        <f t="shared" si="28"/>
        <v>-392980</v>
      </c>
      <c r="Q171" s="105">
        <f t="shared" si="32"/>
        <v>4010</v>
      </c>
      <c r="R171" s="105">
        <f t="shared" si="29"/>
        <v>-2917.2749999999996</v>
      </c>
      <c r="S171" s="110">
        <f t="shared" si="30"/>
        <v>1092.7250000000004</v>
      </c>
    </row>
    <row r="172" spans="2:19" x14ac:dyDescent="0.25">
      <c r="B172" s="101">
        <f t="shared" si="31"/>
        <v>159</v>
      </c>
      <c r="C172" s="118"/>
      <c r="D172" s="107">
        <f t="shared" si="23"/>
        <v>10387.330121211216</v>
      </c>
      <c r="E172" s="118"/>
      <c r="F172" s="107">
        <f t="shared" si="24"/>
        <v>-5392.8698537504879</v>
      </c>
      <c r="G172" s="118"/>
      <c r="H172" s="107">
        <f t="shared" si="25"/>
        <v>4994.4602674607286</v>
      </c>
      <c r="I172" s="107">
        <f t="shared" si="26"/>
        <v>-729436.64395460964</v>
      </c>
      <c r="J172" s="100">
        <f t="shared" si="27"/>
        <v>4994.4602674607295</v>
      </c>
      <c r="K172" s="100">
        <f t="shared" si="22"/>
        <v>0.09</v>
      </c>
      <c r="O172" s="108">
        <v>159</v>
      </c>
      <c r="P172" s="110">
        <f t="shared" si="28"/>
        <v>-396990</v>
      </c>
      <c r="Q172" s="105">
        <f t="shared" si="32"/>
        <v>4010</v>
      </c>
      <c r="R172" s="105">
        <f t="shared" si="29"/>
        <v>-2947.35</v>
      </c>
      <c r="S172" s="110">
        <f t="shared" si="30"/>
        <v>1062.6500000000001</v>
      </c>
    </row>
    <row r="173" spans="2:19" x14ac:dyDescent="0.25">
      <c r="B173" s="101">
        <f t="shared" si="31"/>
        <v>160</v>
      </c>
      <c r="C173" s="118"/>
      <c r="D173" s="107">
        <f t="shared" si="23"/>
        <v>10465.235097120301</v>
      </c>
      <c r="E173" s="118"/>
      <c r="F173" s="107">
        <f t="shared" si="24"/>
        <v>-5470.7748296595719</v>
      </c>
      <c r="G173" s="118"/>
      <c r="H173" s="107">
        <f t="shared" si="25"/>
        <v>4994.4602674607295</v>
      </c>
      <c r="I173" s="107">
        <f t="shared" si="26"/>
        <v>-739901.87905172992</v>
      </c>
      <c r="J173" s="100">
        <f t="shared" si="27"/>
        <v>4994.4602674607295</v>
      </c>
      <c r="K173" s="100">
        <f t="shared" si="22"/>
        <v>0.09</v>
      </c>
      <c r="O173" s="108">
        <v>160</v>
      </c>
      <c r="P173" s="110">
        <f t="shared" si="28"/>
        <v>-401000</v>
      </c>
      <c r="Q173" s="105">
        <f t="shared" si="32"/>
        <v>4010</v>
      </c>
      <c r="R173" s="105">
        <f t="shared" si="29"/>
        <v>-2977.4250000000002</v>
      </c>
      <c r="S173" s="110">
        <f t="shared" si="30"/>
        <v>1032.5749999999998</v>
      </c>
    </row>
    <row r="174" spans="2:19" x14ac:dyDescent="0.25">
      <c r="B174" s="101">
        <f t="shared" si="31"/>
        <v>161</v>
      </c>
      <c r="C174" s="118"/>
      <c r="D174" s="107">
        <f t="shared" si="23"/>
        <v>10543.724360348704</v>
      </c>
      <c r="E174" s="118"/>
      <c r="F174" s="107">
        <f t="shared" si="24"/>
        <v>-5549.2640928879737</v>
      </c>
      <c r="G174" s="118"/>
      <c r="H174" s="107">
        <f t="shared" si="25"/>
        <v>4994.4602674607304</v>
      </c>
      <c r="I174" s="107">
        <f t="shared" si="26"/>
        <v>-750445.60341207858</v>
      </c>
      <c r="J174" s="100">
        <f t="shared" si="27"/>
        <v>4994.4602674607295</v>
      </c>
      <c r="K174" s="100">
        <f t="shared" si="22"/>
        <v>0.09</v>
      </c>
      <c r="O174" s="108">
        <v>161</v>
      </c>
      <c r="P174" s="110">
        <f t="shared" si="28"/>
        <v>-405010</v>
      </c>
      <c r="Q174" s="105">
        <f t="shared" si="32"/>
        <v>4010</v>
      </c>
      <c r="R174" s="105">
        <f t="shared" si="29"/>
        <v>-3007.5</v>
      </c>
      <c r="S174" s="110">
        <f t="shared" si="30"/>
        <v>1002.5</v>
      </c>
    </row>
    <row r="175" spans="2:19" x14ac:dyDescent="0.25">
      <c r="B175" s="101">
        <f t="shared" si="31"/>
        <v>162</v>
      </c>
      <c r="C175" s="118"/>
      <c r="D175" s="107">
        <f t="shared" si="23"/>
        <v>10622.802293051318</v>
      </c>
      <c r="E175" s="118"/>
      <c r="F175" s="107">
        <f t="shared" si="24"/>
        <v>-5628.3420255905885</v>
      </c>
      <c r="G175" s="118"/>
      <c r="H175" s="107">
        <f t="shared" si="25"/>
        <v>4994.4602674607295</v>
      </c>
      <c r="I175" s="107">
        <f t="shared" si="26"/>
        <v>-761068.40570512984</v>
      </c>
      <c r="J175" s="100">
        <f t="shared" si="27"/>
        <v>4994.4602674607295</v>
      </c>
      <c r="K175" s="100">
        <f t="shared" si="22"/>
        <v>0.09</v>
      </c>
      <c r="O175" s="108">
        <v>162</v>
      </c>
      <c r="P175" s="110">
        <f t="shared" si="28"/>
        <v>-409020</v>
      </c>
      <c r="Q175" s="105">
        <f t="shared" si="32"/>
        <v>4010</v>
      </c>
      <c r="R175" s="105">
        <f t="shared" si="29"/>
        <v>-3037.5749999999998</v>
      </c>
      <c r="S175" s="110">
        <f t="shared" si="30"/>
        <v>972.42500000000018</v>
      </c>
    </row>
    <row r="176" spans="2:19" x14ac:dyDescent="0.25">
      <c r="B176" s="101">
        <f t="shared" si="31"/>
        <v>163</v>
      </c>
      <c r="C176" s="118"/>
      <c r="D176" s="107">
        <f t="shared" si="23"/>
        <v>10702.473310249203</v>
      </c>
      <c r="E176" s="118"/>
      <c r="F176" s="107">
        <f t="shared" si="24"/>
        <v>-5708.0130427884733</v>
      </c>
      <c r="G176" s="118"/>
      <c r="H176" s="107">
        <f t="shared" si="25"/>
        <v>4994.4602674607295</v>
      </c>
      <c r="I176" s="107">
        <f t="shared" si="26"/>
        <v>-771770.879015379</v>
      </c>
      <c r="J176" s="100">
        <f t="shared" si="27"/>
        <v>4994.4602674607295</v>
      </c>
      <c r="K176" s="100">
        <f t="shared" si="22"/>
        <v>0.09</v>
      </c>
      <c r="O176" s="108">
        <v>163</v>
      </c>
      <c r="P176" s="110">
        <f t="shared" si="28"/>
        <v>-413030</v>
      </c>
      <c r="Q176" s="105">
        <f t="shared" si="32"/>
        <v>4010</v>
      </c>
      <c r="R176" s="105">
        <f t="shared" si="29"/>
        <v>-3067.6499999999996</v>
      </c>
      <c r="S176" s="110">
        <f t="shared" si="30"/>
        <v>942.35000000000036</v>
      </c>
    </row>
    <row r="177" spans="2:19" x14ac:dyDescent="0.25">
      <c r="B177" s="101">
        <f t="shared" si="31"/>
        <v>164</v>
      </c>
      <c r="C177" s="118"/>
      <c r="D177" s="107">
        <f t="shared" si="23"/>
        <v>10782.741860076072</v>
      </c>
      <c r="E177" s="118"/>
      <c r="F177" s="107">
        <f t="shared" si="24"/>
        <v>-5788.2815926153426</v>
      </c>
      <c r="G177" s="118"/>
      <c r="H177" s="107">
        <f t="shared" si="25"/>
        <v>4994.4602674607295</v>
      </c>
      <c r="I177" s="107">
        <f t="shared" si="26"/>
        <v>-782553.62087545509</v>
      </c>
      <c r="J177" s="100">
        <f t="shared" si="27"/>
        <v>4994.4602674607295</v>
      </c>
      <c r="K177" s="100">
        <f t="shared" si="22"/>
        <v>0.09</v>
      </c>
      <c r="O177" s="108">
        <v>164</v>
      </c>
      <c r="P177" s="110">
        <f t="shared" si="28"/>
        <v>-417040</v>
      </c>
      <c r="Q177" s="105">
        <f t="shared" si="32"/>
        <v>4010</v>
      </c>
      <c r="R177" s="105">
        <f t="shared" si="29"/>
        <v>-3097.7249999999999</v>
      </c>
      <c r="S177" s="110">
        <f t="shared" si="30"/>
        <v>912.27500000000009</v>
      </c>
    </row>
    <row r="178" spans="2:19" x14ac:dyDescent="0.25">
      <c r="B178" s="101">
        <f t="shared" si="31"/>
        <v>165</v>
      </c>
      <c r="C178" s="118"/>
      <c r="D178" s="107">
        <f t="shared" si="23"/>
        <v>10863.612424026644</v>
      </c>
      <c r="E178" s="118"/>
      <c r="F178" s="107">
        <f t="shared" si="24"/>
        <v>-5869.1521565659132</v>
      </c>
      <c r="G178" s="118"/>
      <c r="H178" s="107">
        <f t="shared" si="25"/>
        <v>4994.4602674607304</v>
      </c>
      <c r="I178" s="107">
        <f t="shared" si="26"/>
        <v>-793417.23329948168</v>
      </c>
      <c r="J178" s="100">
        <f t="shared" si="27"/>
        <v>4994.4602674607295</v>
      </c>
      <c r="K178" s="100">
        <f t="shared" si="22"/>
        <v>0.09</v>
      </c>
      <c r="O178" s="108">
        <v>165</v>
      </c>
      <c r="P178" s="110">
        <f t="shared" si="28"/>
        <v>-421050</v>
      </c>
      <c r="Q178" s="105">
        <f t="shared" si="32"/>
        <v>4010</v>
      </c>
      <c r="R178" s="105">
        <f t="shared" si="29"/>
        <v>-3127.7999999999997</v>
      </c>
      <c r="S178" s="110">
        <f t="shared" si="30"/>
        <v>882.20000000000027</v>
      </c>
    </row>
    <row r="179" spans="2:19" x14ac:dyDescent="0.25">
      <c r="B179" s="101">
        <f t="shared" si="31"/>
        <v>166</v>
      </c>
      <c r="C179" s="118"/>
      <c r="D179" s="107">
        <f t="shared" si="23"/>
        <v>10945.089517206841</v>
      </c>
      <c r="E179" s="118"/>
      <c r="F179" s="107">
        <f t="shared" si="24"/>
        <v>-5950.6292497461118</v>
      </c>
      <c r="G179" s="118"/>
      <c r="H179" s="107">
        <f t="shared" si="25"/>
        <v>4994.4602674607295</v>
      </c>
      <c r="I179" s="107">
        <f t="shared" si="26"/>
        <v>-804362.32281668857</v>
      </c>
      <c r="J179" s="100">
        <f t="shared" si="27"/>
        <v>4994.4602674607295</v>
      </c>
      <c r="K179" s="100">
        <f t="shared" si="22"/>
        <v>0.09</v>
      </c>
      <c r="O179" s="108">
        <v>166</v>
      </c>
      <c r="P179" s="110">
        <f t="shared" si="28"/>
        <v>-425060</v>
      </c>
      <c r="Q179" s="105">
        <f t="shared" si="32"/>
        <v>4010</v>
      </c>
      <c r="R179" s="105">
        <f t="shared" si="29"/>
        <v>-3157.875</v>
      </c>
      <c r="S179" s="110">
        <f t="shared" si="30"/>
        <v>852.125</v>
      </c>
    </row>
    <row r="180" spans="2:19" x14ac:dyDescent="0.25">
      <c r="B180" s="101">
        <f t="shared" si="31"/>
        <v>167</v>
      </c>
      <c r="C180" s="118"/>
      <c r="D180" s="107">
        <f t="shared" si="23"/>
        <v>11027.177688585893</v>
      </c>
      <c r="E180" s="118"/>
      <c r="F180" s="107">
        <f t="shared" si="24"/>
        <v>-6032.7174211251631</v>
      </c>
      <c r="G180" s="118"/>
      <c r="H180" s="107">
        <f t="shared" si="25"/>
        <v>4994.4602674607295</v>
      </c>
      <c r="I180" s="107">
        <f t="shared" si="26"/>
        <v>-815389.50050527451</v>
      </c>
      <c r="J180" s="100">
        <f t="shared" si="27"/>
        <v>4994.4602674607295</v>
      </c>
      <c r="K180" s="100">
        <f t="shared" si="22"/>
        <v>0.09</v>
      </c>
      <c r="O180" s="108">
        <v>167</v>
      </c>
      <c r="P180" s="110">
        <f t="shared" si="28"/>
        <v>-429070</v>
      </c>
      <c r="Q180" s="105">
        <f t="shared" si="32"/>
        <v>4010</v>
      </c>
      <c r="R180" s="105">
        <f t="shared" si="29"/>
        <v>-3187.95</v>
      </c>
      <c r="S180" s="110">
        <f t="shared" si="30"/>
        <v>822.05000000000018</v>
      </c>
    </row>
    <row r="181" spans="2:19" x14ac:dyDescent="0.25">
      <c r="B181" s="101">
        <f t="shared" si="31"/>
        <v>168</v>
      </c>
      <c r="C181" s="118"/>
      <c r="D181" s="107">
        <f t="shared" si="23"/>
        <v>11109.881521250289</v>
      </c>
      <c r="E181" s="118"/>
      <c r="F181" s="107">
        <f t="shared" si="24"/>
        <v>-6115.4212537895582</v>
      </c>
      <c r="G181" s="118"/>
      <c r="H181" s="107">
        <f t="shared" si="25"/>
        <v>4994.4602674607304</v>
      </c>
      <c r="I181" s="107">
        <f t="shared" si="26"/>
        <v>-826499.38202652475</v>
      </c>
      <c r="J181" s="100">
        <f t="shared" si="27"/>
        <v>4994.4602674607295</v>
      </c>
      <c r="K181" s="100">
        <f t="shared" si="22"/>
        <v>0.09</v>
      </c>
      <c r="O181" s="108">
        <v>168</v>
      </c>
      <c r="P181" s="110">
        <f t="shared" si="28"/>
        <v>-433080</v>
      </c>
      <c r="Q181" s="105">
        <f t="shared" si="32"/>
        <v>4010</v>
      </c>
      <c r="R181" s="105">
        <f t="shared" si="29"/>
        <v>-3218.0249999999996</v>
      </c>
      <c r="S181" s="110">
        <f t="shared" si="30"/>
        <v>791.97500000000036</v>
      </c>
    </row>
    <row r="182" spans="2:19" x14ac:dyDescent="0.25">
      <c r="B182" s="101">
        <f t="shared" si="31"/>
        <v>169</v>
      </c>
      <c r="C182" s="118"/>
      <c r="D182" s="107">
        <f t="shared" si="23"/>
        <v>11193.205632659665</v>
      </c>
      <c r="E182" s="118"/>
      <c r="F182" s="107">
        <f t="shared" si="24"/>
        <v>-6198.7453651989354</v>
      </c>
      <c r="G182" s="118"/>
      <c r="H182" s="107">
        <f t="shared" si="25"/>
        <v>4994.4602674607295</v>
      </c>
      <c r="I182" s="107">
        <f t="shared" si="26"/>
        <v>-837692.58765918436</v>
      </c>
      <c r="J182" s="100">
        <f t="shared" si="27"/>
        <v>4994.4602674607295</v>
      </c>
      <c r="K182" s="100">
        <f t="shared" si="22"/>
        <v>0.09</v>
      </c>
      <c r="O182" s="108">
        <v>169</v>
      </c>
      <c r="P182" s="110">
        <f t="shared" si="28"/>
        <v>-437090</v>
      </c>
      <c r="Q182" s="105">
        <f t="shared" si="32"/>
        <v>4010</v>
      </c>
      <c r="R182" s="105">
        <f t="shared" si="29"/>
        <v>-3248.1</v>
      </c>
      <c r="S182" s="110">
        <f t="shared" si="30"/>
        <v>761.90000000000009</v>
      </c>
    </row>
    <row r="183" spans="2:19" x14ac:dyDescent="0.25">
      <c r="B183" s="101">
        <f t="shared" si="31"/>
        <v>170</v>
      </c>
      <c r="C183" s="118"/>
      <c r="D183" s="107">
        <f t="shared" si="23"/>
        <v>11277.154674904612</v>
      </c>
      <c r="E183" s="118"/>
      <c r="F183" s="107">
        <f t="shared" si="24"/>
        <v>-6282.6944074438825</v>
      </c>
      <c r="G183" s="118"/>
      <c r="H183" s="107">
        <f t="shared" si="25"/>
        <v>4994.4602674607295</v>
      </c>
      <c r="I183" s="107">
        <f t="shared" si="26"/>
        <v>-848969.74233408901</v>
      </c>
      <c r="J183" s="100">
        <f t="shared" si="27"/>
        <v>4994.4602674607295</v>
      </c>
      <c r="K183" s="100">
        <f t="shared" si="22"/>
        <v>0.09</v>
      </c>
      <c r="O183" s="108">
        <v>170</v>
      </c>
      <c r="P183" s="110">
        <f t="shared" si="28"/>
        <v>-441100</v>
      </c>
      <c r="Q183" s="105">
        <f t="shared" si="32"/>
        <v>4010</v>
      </c>
      <c r="R183" s="105">
        <f t="shared" si="29"/>
        <v>-3278.1749999999997</v>
      </c>
      <c r="S183" s="110">
        <f t="shared" si="30"/>
        <v>731.82500000000027</v>
      </c>
    </row>
    <row r="184" spans="2:19" x14ac:dyDescent="0.25">
      <c r="B184" s="101">
        <f t="shared" si="31"/>
        <v>171</v>
      </c>
      <c r="C184" s="118"/>
      <c r="D184" s="107">
        <f t="shared" si="23"/>
        <v>11361.733334966397</v>
      </c>
      <c r="E184" s="118"/>
      <c r="F184" s="107">
        <f t="shared" si="24"/>
        <v>-6367.2730675056673</v>
      </c>
      <c r="G184" s="118"/>
      <c r="H184" s="107">
        <f t="shared" si="25"/>
        <v>4994.4602674607295</v>
      </c>
      <c r="I184" s="107">
        <f t="shared" si="26"/>
        <v>-860331.47566905536</v>
      </c>
      <c r="J184" s="100">
        <f t="shared" si="27"/>
        <v>4994.4602674607295</v>
      </c>
      <c r="K184" s="100">
        <f t="shared" si="22"/>
        <v>0.09</v>
      </c>
      <c r="O184" s="108">
        <v>171</v>
      </c>
      <c r="P184" s="110">
        <f t="shared" si="28"/>
        <v>-445110</v>
      </c>
      <c r="Q184" s="105">
        <f t="shared" si="32"/>
        <v>4010</v>
      </c>
      <c r="R184" s="105">
        <f t="shared" si="29"/>
        <v>-3308.25</v>
      </c>
      <c r="S184" s="110">
        <f t="shared" si="30"/>
        <v>701.75</v>
      </c>
    </row>
    <row r="185" spans="2:19" x14ac:dyDescent="0.25">
      <c r="B185" s="101">
        <f t="shared" si="31"/>
        <v>172</v>
      </c>
      <c r="C185" s="118"/>
      <c r="D185" s="107">
        <f t="shared" si="23"/>
        <v>11446.946334978646</v>
      </c>
      <c r="E185" s="118"/>
      <c r="F185" s="107">
        <f t="shared" si="24"/>
        <v>-6452.4860675179152</v>
      </c>
      <c r="G185" s="118"/>
      <c r="H185" s="107">
        <f t="shared" si="25"/>
        <v>4994.4602674607304</v>
      </c>
      <c r="I185" s="107">
        <f t="shared" si="26"/>
        <v>-871778.42200403404</v>
      </c>
      <c r="J185" s="100">
        <f t="shared" si="27"/>
        <v>4994.4602674607295</v>
      </c>
      <c r="K185" s="100">
        <f t="shared" si="22"/>
        <v>0.09</v>
      </c>
      <c r="O185" s="108">
        <v>172</v>
      </c>
      <c r="P185" s="110">
        <f t="shared" si="28"/>
        <v>-449120</v>
      </c>
      <c r="Q185" s="105">
        <f t="shared" si="32"/>
        <v>4010</v>
      </c>
      <c r="R185" s="105">
        <f t="shared" si="29"/>
        <v>-3338.3250000000003</v>
      </c>
      <c r="S185" s="110">
        <f t="shared" si="30"/>
        <v>671.67499999999973</v>
      </c>
    </row>
    <row r="186" spans="2:19" x14ac:dyDescent="0.25">
      <c r="B186" s="101">
        <f t="shared" si="31"/>
        <v>173</v>
      </c>
      <c r="C186" s="118"/>
      <c r="D186" s="107">
        <f t="shared" si="23"/>
        <v>11532.798432490985</v>
      </c>
      <c r="E186" s="118"/>
      <c r="F186" s="107">
        <f t="shared" si="24"/>
        <v>-6538.3381650302554</v>
      </c>
      <c r="G186" s="118"/>
      <c r="H186" s="107">
        <f t="shared" si="25"/>
        <v>4994.4602674607295</v>
      </c>
      <c r="I186" s="107">
        <f t="shared" si="26"/>
        <v>-883311.22043652507</v>
      </c>
      <c r="J186" s="100">
        <f t="shared" si="27"/>
        <v>4994.4602674607295</v>
      </c>
      <c r="K186" s="100">
        <f t="shared" si="22"/>
        <v>0.09</v>
      </c>
      <c r="O186" s="108">
        <v>173</v>
      </c>
      <c r="P186" s="110">
        <f t="shared" si="28"/>
        <v>-453130</v>
      </c>
      <c r="Q186" s="105">
        <f t="shared" si="32"/>
        <v>4010</v>
      </c>
      <c r="R186" s="105">
        <f t="shared" si="29"/>
        <v>-3368.3999999999996</v>
      </c>
      <c r="S186" s="110">
        <f t="shared" si="30"/>
        <v>641.60000000000036</v>
      </c>
    </row>
    <row r="187" spans="2:19" x14ac:dyDescent="0.25">
      <c r="B187" s="101">
        <f t="shared" si="31"/>
        <v>174</v>
      </c>
      <c r="C187" s="118"/>
      <c r="D187" s="107">
        <f t="shared" si="23"/>
        <v>11619.294420734666</v>
      </c>
      <c r="E187" s="118"/>
      <c r="F187" s="107">
        <f t="shared" si="24"/>
        <v>-6624.8341532739369</v>
      </c>
      <c r="G187" s="118"/>
      <c r="H187" s="107">
        <f t="shared" si="25"/>
        <v>4994.4602674607295</v>
      </c>
      <c r="I187" s="107">
        <f t="shared" si="26"/>
        <v>-894930.5148572597</v>
      </c>
      <c r="J187" s="100">
        <f t="shared" si="27"/>
        <v>4994.4602674607295</v>
      </c>
      <c r="K187" s="100">
        <f t="shared" si="22"/>
        <v>0.09</v>
      </c>
      <c r="O187" s="108">
        <v>174</v>
      </c>
      <c r="P187" s="110">
        <f t="shared" si="28"/>
        <v>-457140</v>
      </c>
      <c r="Q187" s="105">
        <f t="shared" si="32"/>
        <v>4010</v>
      </c>
      <c r="R187" s="105">
        <f t="shared" si="29"/>
        <v>-3398.4749999999999</v>
      </c>
      <c r="S187" s="110">
        <f t="shared" si="30"/>
        <v>611.52500000000009</v>
      </c>
    </row>
    <row r="188" spans="2:19" x14ac:dyDescent="0.25">
      <c r="B188" s="101">
        <f t="shared" si="31"/>
        <v>175</v>
      </c>
      <c r="C188" s="118"/>
      <c r="D188" s="107">
        <f t="shared" si="23"/>
        <v>11706.439128890177</v>
      </c>
      <c r="E188" s="118"/>
      <c r="F188" s="107">
        <f t="shared" si="24"/>
        <v>-6711.9788614294475</v>
      </c>
      <c r="G188" s="118"/>
      <c r="H188" s="107">
        <f t="shared" si="25"/>
        <v>4994.4602674607295</v>
      </c>
      <c r="I188" s="107">
        <f t="shared" si="26"/>
        <v>-906636.95398614986</v>
      </c>
      <c r="J188" s="100">
        <f t="shared" si="27"/>
        <v>4994.4602674607295</v>
      </c>
      <c r="K188" s="100">
        <f t="shared" si="22"/>
        <v>0.09</v>
      </c>
      <c r="O188" s="108">
        <v>175</v>
      </c>
      <c r="P188" s="110">
        <f t="shared" si="28"/>
        <v>-461150</v>
      </c>
      <c r="Q188" s="105">
        <f t="shared" si="32"/>
        <v>4010</v>
      </c>
      <c r="R188" s="105">
        <f t="shared" si="29"/>
        <v>-3428.5499999999997</v>
      </c>
      <c r="S188" s="110">
        <f t="shared" si="30"/>
        <v>581.45000000000027</v>
      </c>
    </row>
    <row r="189" spans="2:19" x14ac:dyDescent="0.25">
      <c r="B189" s="101">
        <f t="shared" si="31"/>
        <v>176</v>
      </c>
      <c r="C189" s="118"/>
      <c r="D189" s="107">
        <f t="shared" si="23"/>
        <v>11794.237422356853</v>
      </c>
      <c r="E189" s="118"/>
      <c r="F189" s="107">
        <f t="shared" si="24"/>
        <v>-6799.7771548961236</v>
      </c>
      <c r="G189" s="118"/>
      <c r="H189" s="107">
        <f t="shared" si="25"/>
        <v>4994.4602674607295</v>
      </c>
      <c r="I189" s="107">
        <f t="shared" si="26"/>
        <v>-918431.19140850671</v>
      </c>
      <c r="J189" s="100">
        <f t="shared" si="27"/>
        <v>4994.4602674607295</v>
      </c>
      <c r="K189" s="100">
        <f t="shared" si="22"/>
        <v>0.09</v>
      </c>
      <c r="O189" s="108">
        <v>176</v>
      </c>
      <c r="P189" s="110">
        <f t="shared" si="28"/>
        <v>-465160</v>
      </c>
      <c r="Q189" s="105">
        <f t="shared" si="32"/>
        <v>4010</v>
      </c>
      <c r="R189" s="105">
        <f t="shared" si="29"/>
        <v>-3458.625</v>
      </c>
      <c r="S189" s="110">
        <f t="shared" si="30"/>
        <v>551.375</v>
      </c>
    </row>
    <row r="190" spans="2:19" x14ac:dyDescent="0.25">
      <c r="B190" s="101">
        <f t="shared" si="31"/>
        <v>177</v>
      </c>
      <c r="C190" s="118"/>
      <c r="D190" s="107">
        <f t="shared" si="23"/>
        <v>11882.69420302453</v>
      </c>
      <c r="E190" s="118"/>
      <c r="F190" s="107">
        <f t="shared" si="24"/>
        <v>-6888.2339355637996</v>
      </c>
      <c r="G190" s="118"/>
      <c r="H190" s="107">
        <f t="shared" si="25"/>
        <v>4994.4602674607304</v>
      </c>
      <c r="I190" s="107">
        <f t="shared" si="26"/>
        <v>-930313.88561153121</v>
      </c>
      <c r="J190" s="100">
        <f t="shared" si="27"/>
        <v>4994.4602674607295</v>
      </c>
      <c r="K190" s="100">
        <f t="shared" si="22"/>
        <v>0.09</v>
      </c>
      <c r="O190" s="108">
        <v>177</v>
      </c>
      <c r="P190" s="110">
        <f t="shared" si="28"/>
        <v>-469170</v>
      </c>
      <c r="Q190" s="105">
        <f t="shared" si="32"/>
        <v>4010</v>
      </c>
      <c r="R190" s="105">
        <f t="shared" si="29"/>
        <v>-3488.7000000000003</v>
      </c>
      <c r="S190" s="110">
        <f t="shared" si="30"/>
        <v>521.29999999999973</v>
      </c>
    </row>
    <row r="191" spans="2:19" x14ac:dyDescent="0.25">
      <c r="B191" s="101">
        <f t="shared" si="31"/>
        <v>178</v>
      </c>
      <c r="C191" s="118"/>
      <c r="D191" s="107">
        <f t="shared" si="23"/>
        <v>11971.814409547213</v>
      </c>
      <c r="E191" s="118"/>
      <c r="F191" s="107">
        <f t="shared" si="24"/>
        <v>-6977.3541420864831</v>
      </c>
      <c r="G191" s="118"/>
      <c r="H191" s="107">
        <f t="shared" si="25"/>
        <v>4994.4602674607295</v>
      </c>
      <c r="I191" s="107">
        <f t="shared" si="26"/>
        <v>-942285.70002107846</v>
      </c>
      <c r="J191" s="100">
        <f t="shared" si="27"/>
        <v>4994.4602674607295</v>
      </c>
      <c r="K191" s="100">
        <f t="shared" si="22"/>
        <v>0.09</v>
      </c>
      <c r="O191" s="108">
        <v>178</v>
      </c>
      <c r="P191" s="110">
        <f t="shared" si="28"/>
        <v>-473180</v>
      </c>
      <c r="Q191" s="105">
        <f t="shared" si="32"/>
        <v>4010</v>
      </c>
      <c r="R191" s="105">
        <f t="shared" si="29"/>
        <v>-3518.7749999999996</v>
      </c>
      <c r="S191" s="110">
        <f t="shared" si="30"/>
        <v>491.22500000000036</v>
      </c>
    </row>
    <row r="192" spans="2:19" x14ac:dyDescent="0.25">
      <c r="B192" s="101">
        <f t="shared" si="31"/>
        <v>179</v>
      </c>
      <c r="C192" s="118"/>
      <c r="D192" s="107">
        <f t="shared" si="23"/>
        <v>12061.603017618818</v>
      </c>
      <c r="E192" s="118"/>
      <c r="F192" s="107">
        <f t="shared" si="24"/>
        <v>-7067.1427501580883</v>
      </c>
      <c r="G192" s="118"/>
      <c r="H192" s="107">
        <f t="shared" si="25"/>
        <v>4994.4602674607295</v>
      </c>
      <c r="I192" s="107">
        <f t="shared" si="26"/>
        <v>-954347.30303869722</v>
      </c>
      <c r="J192" s="100">
        <f t="shared" si="27"/>
        <v>4994.4602674607295</v>
      </c>
      <c r="K192" s="100">
        <f t="shared" si="22"/>
        <v>0.09</v>
      </c>
      <c r="O192" s="108">
        <v>179</v>
      </c>
      <c r="P192" s="110">
        <f t="shared" si="28"/>
        <v>-477190</v>
      </c>
      <c r="Q192" s="105">
        <f t="shared" si="32"/>
        <v>4010</v>
      </c>
      <c r="R192" s="105">
        <f t="shared" si="29"/>
        <v>-3548.8499999999995</v>
      </c>
      <c r="S192" s="110">
        <f t="shared" si="30"/>
        <v>461.15000000000055</v>
      </c>
    </row>
    <row r="193" spans="2:19" x14ac:dyDescent="0.25">
      <c r="B193" s="101">
        <f t="shared" si="31"/>
        <v>180</v>
      </c>
      <c r="C193" s="118"/>
      <c r="D193" s="107">
        <f t="shared" si="23"/>
        <v>12152.065040250958</v>
      </c>
      <c r="E193" s="118"/>
      <c r="F193" s="107">
        <f t="shared" si="24"/>
        <v>-7157.6047727902287</v>
      </c>
      <c r="G193" s="121"/>
      <c r="H193" s="107">
        <f t="shared" si="25"/>
        <v>4994.4602674607295</v>
      </c>
      <c r="I193" s="107">
        <f t="shared" si="26"/>
        <v>-966499.36807894823</v>
      </c>
      <c r="J193" s="100">
        <f t="shared" si="27"/>
        <v>4994.4602674607295</v>
      </c>
      <c r="K193" s="100">
        <f t="shared" si="22"/>
        <v>0.09</v>
      </c>
      <c r="O193" s="108">
        <v>180</v>
      </c>
      <c r="P193" s="110">
        <f t="shared" si="28"/>
        <v>-481200</v>
      </c>
      <c r="Q193" s="105">
        <f t="shared" si="32"/>
        <v>4010</v>
      </c>
      <c r="R193" s="105">
        <f t="shared" si="29"/>
        <v>-3578.9250000000002</v>
      </c>
      <c r="S193" s="110">
        <f t="shared" si="30"/>
        <v>431.07499999999982</v>
      </c>
    </row>
    <row r="194" spans="2:19" x14ac:dyDescent="0.25">
      <c r="B194" s="101">
        <f t="shared" si="31"/>
        <v>181</v>
      </c>
      <c r="C194" s="118"/>
      <c r="D194" s="107">
        <f t="shared" si="23"/>
        <v>12243.20552805284</v>
      </c>
      <c r="E194" s="118"/>
      <c r="F194" s="107">
        <f t="shared" si="24"/>
        <v>-7248.7452605921108</v>
      </c>
      <c r="G194" s="118"/>
      <c r="H194" s="107">
        <f t="shared" si="25"/>
        <v>4994.4602674607295</v>
      </c>
      <c r="I194" s="107">
        <f t="shared" si="26"/>
        <v>-978742.5736070011</v>
      </c>
      <c r="J194" s="100">
        <f t="shared" si="27"/>
        <v>4994.4602674607295</v>
      </c>
      <c r="K194" s="100">
        <f t="shared" si="22"/>
        <v>0.09</v>
      </c>
      <c r="O194" s="108">
        <v>181</v>
      </c>
      <c r="P194" s="110">
        <f t="shared" si="28"/>
        <v>-485210</v>
      </c>
      <c r="Q194" s="105">
        <f t="shared" si="32"/>
        <v>4010</v>
      </c>
      <c r="R194" s="105">
        <f t="shared" si="29"/>
        <v>-3609</v>
      </c>
      <c r="S194" s="110">
        <f t="shared" si="30"/>
        <v>401</v>
      </c>
    </row>
    <row r="195" spans="2:19" x14ac:dyDescent="0.25">
      <c r="B195" s="101">
        <f t="shared" si="31"/>
        <v>182</v>
      </c>
      <c r="C195" s="118"/>
      <c r="D195" s="107">
        <f t="shared" si="23"/>
        <v>12335.029569513237</v>
      </c>
      <c r="E195" s="118"/>
      <c r="F195" s="107">
        <f t="shared" si="24"/>
        <v>-7340.5693020525077</v>
      </c>
      <c r="G195" s="118"/>
      <c r="H195" s="107">
        <f t="shared" si="25"/>
        <v>4994.4602674607295</v>
      </c>
      <c r="I195" s="107">
        <f t="shared" si="26"/>
        <v>-991077.60317651439</v>
      </c>
      <c r="J195" s="100">
        <f t="shared" si="27"/>
        <v>4994.4602674607295</v>
      </c>
      <c r="K195" s="100">
        <f t="shared" si="22"/>
        <v>0.09</v>
      </c>
      <c r="O195" s="108">
        <v>182</v>
      </c>
      <c r="P195" s="110">
        <f t="shared" si="28"/>
        <v>-489220</v>
      </c>
      <c r="Q195" s="105">
        <f t="shared" si="32"/>
        <v>4010</v>
      </c>
      <c r="R195" s="105">
        <f t="shared" si="29"/>
        <v>-3639.0750000000003</v>
      </c>
      <c r="S195" s="110">
        <f t="shared" si="30"/>
        <v>370.92499999999973</v>
      </c>
    </row>
    <row r="196" spans="2:19" x14ac:dyDescent="0.25">
      <c r="B196" s="101">
        <f t="shared" si="31"/>
        <v>183</v>
      </c>
      <c r="C196" s="118"/>
      <c r="D196" s="107">
        <f t="shared" si="23"/>
        <v>12427.542291284588</v>
      </c>
      <c r="E196" s="118"/>
      <c r="F196" s="107">
        <f t="shared" si="24"/>
        <v>-7433.0820238238584</v>
      </c>
      <c r="G196" s="118"/>
      <c r="H196" s="107">
        <f t="shared" si="25"/>
        <v>4994.4602674607295</v>
      </c>
      <c r="I196" s="107">
        <f t="shared" si="26"/>
        <v>-1003505.1454677989</v>
      </c>
      <c r="J196" s="100">
        <f t="shared" si="27"/>
        <v>4994.4602674607295</v>
      </c>
      <c r="K196" s="100">
        <f t="shared" si="22"/>
        <v>0.09</v>
      </c>
      <c r="O196" s="108">
        <v>183</v>
      </c>
      <c r="P196" s="110">
        <f t="shared" si="28"/>
        <v>-493230</v>
      </c>
      <c r="Q196" s="105">
        <f t="shared" si="32"/>
        <v>4010</v>
      </c>
      <c r="R196" s="105">
        <f t="shared" si="29"/>
        <v>-3669.1499999999996</v>
      </c>
      <c r="S196" s="110">
        <f t="shared" si="30"/>
        <v>340.85000000000036</v>
      </c>
    </row>
    <row r="197" spans="2:19" x14ac:dyDescent="0.25">
      <c r="B197" s="101">
        <f t="shared" si="31"/>
        <v>184</v>
      </c>
      <c r="C197" s="118"/>
      <c r="D197" s="107">
        <f t="shared" si="23"/>
        <v>12520.748858469222</v>
      </c>
      <c r="E197" s="118"/>
      <c r="F197" s="107">
        <f t="shared" si="24"/>
        <v>-7526.2885910084915</v>
      </c>
      <c r="G197" s="118"/>
      <c r="H197" s="107">
        <f t="shared" si="25"/>
        <v>4994.4602674607304</v>
      </c>
      <c r="I197" s="107">
        <f t="shared" si="26"/>
        <v>-1016025.8943262681</v>
      </c>
      <c r="J197" s="100">
        <f t="shared" si="27"/>
        <v>4994.4602674607295</v>
      </c>
      <c r="K197" s="100">
        <f t="shared" si="22"/>
        <v>0.09</v>
      </c>
      <c r="O197" s="108">
        <v>184</v>
      </c>
      <c r="P197" s="110">
        <f t="shared" si="28"/>
        <v>-497240</v>
      </c>
      <c r="Q197" s="105">
        <f t="shared" si="32"/>
        <v>4010</v>
      </c>
      <c r="R197" s="105">
        <f t="shared" si="29"/>
        <v>-3699.2249999999999</v>
      </c>
      <c r="S197" s="110">
        <f t="shared" si="30"/>
        <v>310.77500000000009</v>
      </c>
    </row>
    <row r="198" spans="2:19" x14ac:dyDescent="0.25">
      <c r="B198" s="101">
        <f t="shared" si="31"/>
        <v>185</v>
      </c>
      <c r="C198" s="118"/>
      <c r="D198" s="107">
        <f t="shared" si="23"/>
        <v>12614.65447490774</v>
      </c>
      <c r="E198" s="118"/>
      <c r="F198" s="107">
        <f t="shared" si="24"/>
        <v>-7620.1942074470107</v>
      </c>
      <c r="G198" s="118"/>
      <c r="H198" s="107">
        <f t="shared" si="25"/>
        <v>4994.4602674607295</v>
      </c>
      <c r="I198" s="107">
        <f t="shared" si="26"/>
        <v>-1028640.5488011759</v>
      </c>
      <c r="J198" s="100">
        <f t="shared" si="27"/>
        <v>4994.4602674607295</v>
      </c>
      <c r="K198" s="100">
        <f t="shared" si="22"/>
        <v>0.09</v>
      </c>
      <c r="O198" s="108">
        <v>185</v>
      </c>
      <c r="P198" s="110">
        <f t="shared" si="28"/>
        <v>-501250</v>
      </c>
      <c r="Q198" s="105">
        <f t="shared" si="32"/>
        <v>4010</v>
      </c>
      <c r="R198" s="105">
        <f t="shared" si="29"/>
        <v>-3729.3</v>
      </c>
      <c r="S198" s="110">
        <f t="shared" si="30"/>
        <v>280.69999999999982</v>
      </c>
    </row>
    <row r="199" spans="2:19" x14ac:dyDescent="0.25">
      <c r="B199" s="101">
        <f t="shared" si="31"/>
        <v>186</v>
      </c>
      <c r="C199" s="118"/>
      <c r="D199" s="107">
        <f t="shared" si="23"/>
        <v>12709.264383469548</v>
      </c>
      <c r="E199" s="118"/>
      <c r="F199" s="107">
        <f t="shared" si="24"/>
        <v>-7714.8041160088187</v>
      </c>
      <c r="G199" s="118"/>
      <c r="H199" s="107">
        <f t="shared" si="25"/>
        <v>4994.4602674607295</v>
      </c>
      <c r="I199" s="107">
        <f t="shared" si="26"/>
        <v>-1041349.8131846455</v>
      </c>
      <c r="J199" s="100">
        <f t="shared" si="27"/>
        <v>4994.4602674607295</v>
      </c>
      <c r="K199" s="100">
        <f t="shared" si="22"/>
        <v>0.09</v>
      </c>
      <c r="O199" s="108">
        <v>186</v>
      </c>
      <c r="P199" s="110">
        <f t="shared" si="28"/>
        <v>-505260</v>
      </c>
      <c r="Q199" s="105">
        <f t="shared" si="32"/>
        <v>4010</v>
      </c>
      <c r="R199" s="105">
        <f t="shared" si="29"/>
        <v>-3759.375</v>
      </c>
      <c r="S199" s="110">
        <f t="shared" si="30"/>
        <v>250.625</v>
      </c>
    </row>
    <row r="200" spans="2:19" x14ac:dyDescent="0.25">
      <c r="B200" s="101">
        <f t="shared" si="31"/>
        <v>187</v>
      </c>
      <c r="C200" s="118"/>
      <c r="D200" s="107">
        <f t="shared" si="23"/>
        <v>12804.583866345571</v>
      </c>
      <c r="E200" s="118"/>
      <c r="F200" s="107">
        <f t="shared" si="24"/>
        <v>-7810.1235988848412</v>
      </c>
      <c r="G200" s="118"/>
      <c r="H200" s="107">
        <f t="shared" si="25"/>
        <v>4994.4602674607295</v>
      </c>
      <c r="I200" s="107">
        <f t="shared" si="26"/>
        <v>-1054154.397050991</v>
      </c>
      <c r="J200" s="100">
        <f t="shared" si="27"/>
        <v>4994.4602674607295</v>
      </c>
      <c r="K200" s="100">
        <f t="shared" si="22"/>
        <v>0.09</v>
      </c>
      <c r="O200" s="108">
        <v>187</v>
      </c>
      <c r="P200" s="110">
        <f t="shared" si="28"/>
        <v>-509270</v>
      </c>
      <c r="Q200" s="105">
        <f t="shared" si="32"/>
        <v>4010</v>
      </c>
      <c r="R200" s="105">
        <f t="shared" si="29"/>
        <v>-3789.45</v>
      </c>
      <c r="S200" s="110">
        <f t="shared" si="30"/>
        <v>220.55000000000018</v>
      </c>
    </row>
    <row r="201" spans="2:19" x14ac:dyDescent="0.25">
      <c r="B201" s="101">
        <f t="shared" si="31"/>
        <v>188</v>
      </c>
      <c r="C201" s="118"/>
      <c r="D201" s="107">
        <f t="shared" si="23"/>
        <v>12900.618245343161</v>
      </c>
      <c r="E201" s="118"/>
      <c r="F201" s="107">
        <f t="shared" si="24"/>
        <v>-7906.1579778824316</v>
      </c>
      <c r="G201" s="118"/>
      <c r="H201" s="107">
        <f t="shared" si="25"/>
        <v>4994.4602674607295</v>
      </c>
      <c r="I201" s="107">
        <f t="shared" si="26"/>
        <v>-1067055.0152963342</v>
      </c>
      <c r="J201" s="100">
        <f t="shared" si="27"/>
        <v>4994.4602674607295</v>
      </c>
      <c r="K201" s="100">
        <f t="shared" si="22"/>
        <v>0.09</v>
      </c>
      <c r="O201" s="108">
        <v>188</v>
      </c>
      <c r="P201" s="110">
        <f t="shared" si="28"/>
        <v>-513280</v>
      </c>
      <c r="Q201" s="105">
        <f t="shared" si="32"/>
        <v>4010</v>
      </c>
      <c r="R201" s="105">
        <f t="shared" si="29"/>
        <v>-3819.5249999999996</v>
      </c>
      <c r="S201" s="110">
        <f t="shared" si="30"/>
        <v>190.47500000000036</v>
      </c>
    </row>
    <row r="202" spans="2:19" x14ac:dyDescent="0.25">
      <c r="B202" s="101">
        <f t="shared" si="31"/>
        <v>189</v>
      </c>
      <c r="C202" s="118"/>
      <c r="D202" s="107">
        <f t="shared" si="23"/>
        <v>12997.372882183236</v>
      </c>
      <c r="E202" s="118"/>
      <c r="F202" s="107">
        <f t="shared" si="24"/>
        <v>-8002.9126147225061</v>
      </c>
      <c r="G202" s="118"/>
      <c r="H202" s="107">
        <f t="shared" si="25"/>
        <v>4994.4602674607295</v>
      </c>
      <c r="I202" s="107">
        <f t="shared" si="26"/>
        <v>-1080052.3881785173</v>
      </c>
      <c r="J202" s="100">
        <f t="shared" si="27"/>
        <v>4994.4602674607295</v>
      </c>
      <c r="K202" s="100">
        <f t="shared" si="22"/>
        <v>0.09</v>
      </c>
      <c r="O202" s="108">
        <v>189</v>
      </c>
      <c r="P202" s="110">
        <f t="shared" si="28"/>
        <v>-517290</v>
      </c>
      <c r="Q202" s="105">
        <f t="shared" si="32"/>
        <v>4010</v>
      </c>
      <c r="R202" s="105">
        <f t="shared" si="29"/>
        <v>-3849.6</v>
      </c>
      <c r="S202" s="110">
        <f t="shared" si="30"/>
        <v>160.40000000000009</v>
      </c>
    </row>
    <row r="203" spans="2:19" x14ac:dyDescent="0.25">
      <c r="B203" s="101">
        <f t="shared" si="31"/>
        <v>190</v>
      </c>
      <c r="C203" s="118"/>
      <c r="D203" s="107">
        <f t="shared" si="23"/>
        <v>13094.853178799611</v>
      </c>
      <c r="E203" s="118"/>
      <c r="F203" s="107">
        <f t="shared" si="24"/>
        <v>-8100.3929113388804</v>
      </c>
      <c r="G203" s="118"/>
      <c r="H203" s="107">
        <f t="shared" si="25"/>
        <v>4994.4602674607304</v>
      </c>
      <c r="I203" s="107">
        <f t="shared" si="26"/>
        <v>-1093147.241357317</v>
      </c>
      <c r="J203" s="100">
        <f t="shared" si="27"/>
        <v>4994.4602674607295</v>
      </c>
      <c r="K203" s="100">
        <f t="shared" si="22"/>
        <v>0.09</v>
      </c>
      <c r="O203" s="108">
        <v>190</v>
      </c>
      <c r="P203" s="110">
        <f t="shared" si="28"/>
        <v>-521300</v>
      </c>
      <c r="Q203" s="105">
        <f t="shared" si="32"/>
        <v>4010</v>
      </c>
      <c r="R203" s="105">
        <f t="shared" si="29"/>
        <v>-3879.6749999999997</v>
      </c>
      <c r="S203" s="110">
        <f t="shared" si="30"/>
        <v>130.32500000000027</v>
      </c>
    </row>
    <row r="204" spans="2:19" x14ac:dyDescent="0.25">
      <c r="B204" s="101">
        <f t="shared" si="31"/>
        <v>191</v>
      </c>
      <c r="C204" s="118"/>
      <c r="D204" s="107">
        <f t="shared" si="23"/>
        <v>13193.064577640605</v>
      </c>
      <c r="E204" s="118"/>
      <c r="F204" s="107">
        <f t="shared" si="24"/>
        <v>-8198.6043101798768</v>
      </c>
      <c r="G204" s="118"/>
      <c r="H204" s="107">
        <f t="shared" si="25"/>
        <v>4994.4602674607286</v>
      </c>
      <c r="I204" s="107">
        <f t="shared" si="26"/>
        <v>-1106340.3059349575</v>
      </c>
      <c r="J204" s="100">
        <f t="shared" si="27"/>
        <v>4994.4602674607295</v>
      </c>
      <c r="K204" s="100">
        <f t="shared" si="22"/>
        <v>0.09</v>
      </c>
      <c r="O204" s="108">
        <v>191</v>
      </c>
      <c r="P204" s="110">
        <f t="shared" si="28"/>
        <v>-525310</v>
      </c>
      <c r="Q204" s="105">
        <f t="shared" si="32"/>
        <v>4010</v>
      </c>
      <c r="R204" s="105">
        <f t="shared" si="29"/>
        <v>-3909.7499999999995</v>
      </c>
      <c r="S204" s="110">
        <f t="shared" si="30"/>
        <v>100.25000000000045</v>
      </c>
    </row>
    <row r="205" spans="2:19" x14ac:dyDescent="0.25">
      <c r="B205" s="101">
        <f t="shared" si="31"/>
        <v>192</v>
      </c>
      <c r="C205" s="118"/>
      <c r="D205" s="107">
        <f t="shared" si="23"/>
        <v>13292.012561972911</v>
      </c>
      <c r="E205" s="118"/>
      <c r="F205" s="107">
        <f t="shared" si="24"/>
        <v>-8297.5522945121811</v>
      </c>
      <c r="G205" s="118"/>
      <c r="H205" s="107">
        <f t="shared" si="25"/>
        <v>4994.4602674607304</v>
      </c>
      <c r="I205" s="107">
        <f t="shared" si="26"/>
        <v>-1119632.3184969304</v>
      </c>
      <c r="J205" s="100">
        <f t="shared" si="27"/>
        <v>4994.4602674607295</v>
      </c>
      <c r="K205" s="100">
        <f t="shared" ref="K205:K268" si="33">K204</f>
        <v>0.09</v>
      </c>
      <c r="O205" s="108">
        <v>192</v>
      </c>
      <c r="P205" s="110">
        <f t="shared" si="28"/>
        <v>-529320</v>
      </c>
      <c r="Q205" s="105">
        <f t="shared" si="32"/>
        <v>4010</v>
      </c>
      <c r="R205" s="105">
        <f t="shared" si="29"/>
        <v>-3939.8250000000003</v>
      </c>
      <c r="S205" s="110">
        <f t="shared" si="30"/>
        <v>70.174999999999727</v>
      </c>
    </row>
    <row r="206" spans="2:19" x14ac:dyDescent="0.25">
      <c r="B206" s="101">
        <f t="shared" si="31"/>
        <v>193</v>
      </c>
      <c r="C206" s="118"/>
      <c r="D206" s="107">
        <f t="shared" ref="D206:D269" si="34">J205-F206</f>
        <v>13391.702656187706</v>
      </c>
      <c r="E206" s="118"/>
      <c r="F206" s="107">
        <f t="shared" ref="F206:F269" si="35">(I205*K204)/12</f>
        <v>-8397.2423887269779</v>
      </c>
      <c r="G206" s="118"/>
      <c r="H206" s="107">
        <f t="shared" ref="H206:H269" si="36">D206+F206</f>
        <v>4994.4602674607286</v>
      </c>
      <c r="I206" s="107">
        <f t="shared" ref="I206:I269" si="37">I205-D206</f>
        <v>-1133024.0211531182</v>
      </c>
      <c r="J206" s="100">
        <f t="shared" ref="J206:J269" si="38">J205</f>
        <v>4994.4602674607295</v>
      </c>
      <c r="K206" s="100">
        <f t="shared" si="33"/>
        <v>0.09</v>
      </c>
      <c r="O206" s="108">
        <v>193</v>
      </c>
      <c r="P206" s="110">
        <f t="shared" ref="P206:P269" si="39">P205-Q206</f>
        <v>-533330</v>
      </c>
      <c r="Q206" s="105">
        <f t="shared" si="32"/>
        <v>4010</v>
      </c>
      <c r="R206" s="105">
        <f t="shared" ref="R206:R269" si="40">(((P205*$R$7/360))*$U$6)</f>
        <v>-3969.8999999999996</v>
      </c>
      <c r="S206" s="110">
        <f t="shared" ref="S206:S269" si="41">+Q206+R206</f>
        <v>40.100000000000364</v>
      </c>
    </row>
    <row r="207" spans="2:19" x14ac:dyDescent="0.25">
      <c r="B207" s="101">
        <f t="shared" ref="B207:B270" si="42">B206+1</f>
        <v>194</v>
      </c>
      <c r="C207" s="118"/>
      <c r="D207" s="107">
        <f t="shared" si="34"/>
        <v>13492.140426109116</v>
      </c>
      <c r="E207" s="118"/>
      <c r="F207" s="107">
        <f t="shared" si="35"/>
        <v>-8497.6801586483871</v>
      </c>
      <c r="G207" s="118"/>
      <c r="H207" s="107">
        <f t="shared" si="36"/>
        <v>4994.4602674607286</v>
      </c>
      <c r="I207" s="107">
        <f t="shared" si="37"/>
        <v>-1146516.1615792273</v>
      </c>
      <c r="J207" s="100">
        <f t="shared" si="38"/>
        <v>4994.4602674607295</v>
      </c>
      <c r="K207" s="100">
        <f t="shared" si="33"/>
        <v>0.09</v>
      </c>
      <c r="O207" s="108">
        <v>194</v>
      </c>
      <c r="P207" s="110">
        <f t="shared" si="39"/>
        <v>-537340</v>
      </c>
      <c r="Q207" s="105">
        <f t="shared" ref="Q207:Q270" si="43">Q206</f>
        <v>4010</v>
      </c>
      <c r="R207" s="105">
        <f t="shared" si="40"/>
        <v>-3999.9749999999995</v>
      </c>
      <c r="S207" s="110">
        <f t="shared" si="41"/>
        <v>10.025000000000546</v>
      </c>
    </row>
    <row r="208" spans="2:19" x14ac:dyDescent="0.25">
      <c r="B208" s="101">
        <f t="shared" si="42"/>
        <v>195</v>
      </c>
      <c r="C208" s="118"/>
      <c r="D208" s="107">
        <f t="shared" si="34"/>
        <v>13593.331479304932</v>
      </c>
      <c r="E208" s="118"/>
      <c r="F208" s="107">
        <f t="shared" si="35"/>
        <v>-8598.8712118442036</v>
      </c>
      <c r="G208" s="118"/>
      <c r="H208" s="107">
        <f t="shared" si="36"/>
        <v>4994.4602674607286</v>
      </c>
      <c r="I208" s="107">
        <f t="shared" si="37"/>
        <v>-1160109.4930585322</v>
      </c>
      <c r="J208" s="100">
        <f t="shared" si="38"/>
        <v>4994.4602674607295</v>
      </c>
      <c r="K208" s="100">
        <f t="shared" si="33"/>
        <v>0.09</v>
      </c>
      <c r="O208" s="108">
        <v>195</v>
      </c>
      <c r="P208" s="110">
        <f t="shared" si="39"/>
        <v>-541350</v>
      </c>
      <c r="Q208" s="105">
        <f t="shared" si="43"/>
        <v>4010</v>
      </c>
      <c r="R208" s="105">
        <f t="shared" si="40"/>
        <v>-4030.05</v>
      </c>
      <c r="S208" s="110">
        <f t="shared" si="41"/>
        <v>-20.050000000000182</v>
      </c>
    </row>
    <row r="209" spans="2:19" x14ac:dyDescent="0.25">
      <c r="B209" s="101">
        <f t="shared" si="42"/>
        <v>196</v>
      </c>
      <c r="C209" s="118"/>
      <c r="D209" s="107">
        <f t="shared" si="34"/>
        <v>13695.281465399719</v>
      </c>
      <c r="E209" s="118"/>
      <c r="F209" s="107">
        <f t="shared" si="35"/>
        <v>-8700.8211979389907</v>
      </c>
      <c r="G209" s="118"/>
      <c r="H209" s="107">
        <f t="shared" si="36"/>
        <v>4994.4602674607286</v>
      </c>
      <c r="I209" s="107">
        <f t="shared" si="37"/>
        <v>-1173804.774523932</v>
      </c>
      <c r="J209" s="100">
        <f t="shared" si="38"/>
        <v>4994.4602674607295</v>
      </c>
      <c r="K209" s="100">
        <f t="shared" si="33"/>
        <v>0.09</v>
      </c>
      <c r="O209" s="108">
        <v>196</v>
      </c>
      <c r="P209" s="110">
        <f t="shared" si="39"/>
        <v>-545360</v>
      </c>
      <c r="Q209" s="105">
        <f t="shared" si="43"/>
        <v>4010</v>
      </c>
      <c r="R209" s="105">
        <f t="shared" si="40"/>
        <v>-4060.125</v>
      </c>
      <c r="S209" s="110">
        <f t="shared" si="41"/>
        <v>-50.125</v>
      </c>
    </row>
    <row r="210" spans="2:19" x14ac:dyDescent="0.25">
      <c r="B210" s="101">
        <f t="shared" si="42"/>
        <v>197</v>
      </c>
      <c r="C210" s="118"/>
      <c r="D210" s="107">
        <f t="shared" si="34"/>
        <v>13797.99607639022</v>
      </c>
      <c r="E210" s="118"/>
      <c r="F210" s="107">
        <f t="shared" si="35"/>
        <v>-8803.5358089294896</v>
      </c>
      <c r="G210" s="118"/>
      <c r="H210" s="107">
        <f t="shared" si="36"/>
        <v>4994.4602674607304</v>
      </c>
      <c r="I210" s="107">
        <f t="shared" si="37"/>
        <v>-1187602.7706003222</v>
      </c>
      <c r="J210" s="100">
        <f t="shared" si="38"/>
        <v>4994.4602674607295</v>
      </c>
      <c r="K210" s="100">
        <f t="shared" si="33"/>
        <v>0.09</v>
      </c>
      <c r="O210" s="108">
        <v>197</v>
      </c>
      <c r="P210" s="110">
        <f t="shared" si="39"/>
        <v>-549370</v>
      </c>
      <c r="Q210" s="105">
        <f t="shared" si="43"/>
        <v>4010</v>
      </c>
      <c r="R210" s="105">
        <f t="shared" si="40"/>
        <v>-4090.2000000000003</v>
      </c>
      <c r="S210" s="110">
        <f t="shared" si="41"/>
        <v>-80.200000000000273</v>
      </c>
    </row>
    <row r="211" spans="2:19" x14ac:dyDescent="0.25">
      <c r="B211" s="101">
        <f t="shared" si="42"/>
        <v>198</v>
      </c>
      <c r="C211" s="118"/>
      <c r="D211" s="107">
        <f t="shared" si="34"/>
        <v>13901.481046963145</v>
      </c>
      <c r="E211" s="118"/>
      <c r="F211" s="107">
        <f t="shared" si="35"/>
        <v>-8907.0207795024162</v>
      </c>
      <c r="G211" s="118"/>
      <c r="H211" s="107">
        <f t="shared" si="36"/>
        <v>4994.4602674607286</v>
      </c>
      <c r="I211" s="107">
        <f t="shared" si="37"/>
        <v>-1201504.2516472854</v>
      </c>
      <c r="J211" s="100">
        <f t="shared" si="38"/>
        <v>4994.4602674607295</v>
      </c>
      <c r="K211" s="100">
        <f t="shared" si="33"/>
        <v>0.09</v>
      </c>
      <c r="O211" s="108">
        <v>198</v>
      </c>
      <c r="P211" s="110">
        <f t="shared" si="39"/>
        <v>-553380</v>
      </c>
      <c r="Q211" s="105">
        <f t="shared" si="43"/>
        <v>4010</v>
      </c>
      <c r="R211" s="105">
        <f t="shared" si="40"/>
        <v>-4120.2749999999996</v>
      </c>
      <c r="S211" s="110">
        <f t="shared" si="41"/>
        <v>-110.27499999999964</v>
      </c>
    </row>
    <row r="212" spans="2:19" x14ac:dyDescent="0.25">
      <c r="B212" s="101">
        <f t="shared" si="42"/>
        <v>199</v>
      </c>
      <c r="C212" s="118"/>
      <c r="D212" s="107">
        <f t="shared" si="34"/>
        <v>14005.742154815369</v>
      </c>
      <c r="E212" s="118"/>
      <c r="F212" s="107">
        <f t="shared" si="35"/>
        <v>-9011.2818873546403</v>
      </c>
      <c r="G212" s="118"/>
      <c r="H212" s="107">
        <f t="shared" si="36"/>
        <v>4994.4602674607286</v>
      </c>
      <c r="I212" s="107">
        <f t="shared" si="37"/>
        <v>-1215509.9938021009</v>
      </c>
      <c r="J212" s="100">
        <f t="shared" si="38"/>
        <v>4994.4602674607295</v>
      </c>
      <c r="K212" s="100">
        <f t="shared" si="33"/>
        <v>0.09</v>
      </c>
      <c r="O212" s="108">
        <v>199</v>
      </c>
      <c r="P212" s="110">
        <f t="shared" si="39"/>
        <v>-557390</v>
      </c>
      <c r="Q212" s="105">
        <f t="shared" si="43"/>
        <v>4010</v>
      </c>
      <c r="R212" s="105">
        <f t="shared" si="40"/>
        <v>-4150.3500000000004</v>
      </c>
      <c r="S212" s="110">
        <f t="shared" si="41"/>
        <v>-140.35000000000036</v>
      </c>
    </row>
    <row r="213" spans="2:19" x14ac:dyDescent="0.25">
      <c r="B213" s="101">
        <f t="shared" si="42"/>
        <v>200</v>
      </c>
      <c r="C213" s="118"/>
      <c r="D213" s="107">
        <f t="shared" si="34"/>
        <v>14110.785220976486</v>
      </c>
      <c r="E213" s="118"/>
      <c r="F213" s="107">
        <f t="shared" si="35"/>
        <v>-9116.3249535157574</v>
      </c>
      <c r="G213" s="118"/>
      <c r="H213" s="107">
        <f t="shared" si="36"/>
        <v>4994.4602674607286</v>
      </c>
      <c r="I213" s="107">
        <f t="shared" si="37"/>
        <v>-1229620.7790230773</v>
      </c>
      <c r="J213" s="100">
        <f t="shared" si="38"/>
        <v>4994.4602674607295</v>
      </c>
      <c r="K213" s="100">
        <f t="shared" si="33"/>
        <v>0.09</v>
      </c>
      <c r="O213" s="108">
        <v>200</v>
      </c>
      <c r="P213" s="110">
        <f t="shared" si="39"/>
        <v>-561400</v>
      </c>
      <c r="Q213" s="105">
        <f t="shared" si="43"/>
        <v>4010</v>
      </c>
      <c r="R213" s="105">
        <f t="shared" si="40"/>
        <v>-4180.4250000000002</v>
      </c>
      <c r="S213" s="110">
        <f t="shared" si="41"/>
        <v>-170.42500000000018</v>
      </c>
    </row>
    <row r="214" spans="2:19" x14ac:dyDescent="0.25">
      <c r="B214" s="101">
        <f t="shared" si="42"/>
        <v>201</v>
      </c>
      <c r="C214" s="118"/>
      <c r="D214" s="107">
        <f t="shared" si="34"/>
        <v>14216.616110133808</v>
      </c>
      <c r="E214" s="118"/>
      <c r="F214" s="107">
        <f t="shared" si="35"/>
        <v>-9222.155842673079</v>
      </c>
      <c r="G214" s="118"/>
      <c r="H214" s="107">
        <f t="shared" si="36"/>
        <v>4994.4602674607286</v>
      </c>
      <c r="I214" s="107">
        <f t="shared" si="37"/>
        <v>-1243837.395133211</v>
      </c>
      <c r="J214" s="100">
        <f t="shared" si="38"/>
        <v>4994.4602674607295</v>
      </c>
      <c r="K214" s="100">
        <f t="shared" si="33"/>
        <v>0.09</v>
      </c>
      <c r="O214" s="108">
        <v>201</v>
      </c>
      <c r="P214" s="110">
        <f t="shared" si="39"/>
        <v>-565410</v>
      </c>
      <c r="Q214" s="105">
        <f t="shared" si="43"/>
        <v>4010</v>
      </c>
      <c r="R214" s="105">
        <f t="shared" si="40"/>
        <v>-4210.5</v>
      </c>
      <c r="S214" s="110">
        <f t="shared" si="41"/>
        <v>-200.5</v>
      </c>
    </row>
    <row r="215" spans="2:19" x14ac:dyDescent="0.25">
      <c r="B215" s="101">
        <f t="shared" si="42"/>
        <v>202</v>
      </c>
      <c r="C215" s="118"/>
      <c r="D215" s="107">
        <f t="shared" si="34"/>
        <v>14323.240730959813</v>
      </c>
      <c r="E215" s="118"/>
      <c r="F215" s="107">
        <f t="shared" si="35"/>
        <v>-9328.7804634990825</v>
      </c>
      <c r="G215" s="118"/>
      <c r="H215" s="107">
        <f t="shared" si="36"/>
        <v>4994.4602674607304</v>
      </c>
      <c r="I215" s="107">
        <f t="shared" si="37"/>
        <v>-1258160.635864171</v>
      </c>
      <c r="J215" s="100">
        <f t="shared" si="38"/>
        <v>4994.4602674607295</v>
      </c>
      <c r="K215" s="100">
        <f t="shared" si="33"/>
        <v>0.09</v>
      </c>
      <c r="O215" s="108">
        <v>202</v>
      </c>
      <c r="P215" s="110">
        <f t="shared" si="39"/>
        <v>-569420</v>
      </c>
      <c r="Q215" s="105">
        <f t="shared" si="43"/>
        <v>4010</v>
      </c>
      <c r="R215" s="105">
        <f t="shared" si="40"/>
        <v>-4240.5749999999998</v>
      </c>
      <c r="S215" s="110">
        <f t="shared" si="41"/>
        <v>-230.57499999999982</v>
      </c>
    </row>
    <row r="216" spans="2:19" x14ac:dyDescent="0.25">
      <c r="B216" s="101">
        <f t="shared" si="42"/>
        <v>203</v>
      </c>
      <c r="C216" s="118"/>
      <c r="D216" s="107">
        <f t="shared" si="34"/>
        <v>14430.665036442009</v>
      </c>
      <c r="E216" s="118"/>
      <c r="F216" s="107">
        <f t="shared" si="35"/>
        <v>-9436.2047689812807</v>
      </c>
      <c r="G216" s="118"/>
      <c r="H216" s="107">
        <f t="shared" si="36"/>
        <v>4994.4602674607286</v>
      </c>
      <c r="I216" s="107">
        <f t="shared" si="37"/>
        <v>-1272591.300900613</v>
      </c>
      <c r="J216" s="100">
        <f t="shared" si="38"/>
        <v>4994.4602674607295</v>
      </c>
      <c r="K216" s="100">
        <f t="shared" si="33"/>
        <v>0.09</v>
      </c>
      <c r="O216" s="108">
        <v>203</v>
      </c>
      <c r="P216" s="110">
        <f t="shared" si="39"/>
        <v>-573430</v>
      </c>
      <c r="Q216" s="105">
        <f t="shared" si="43"/>
        <v>4010</v>
      </c>
      <c r="R216" s="105">
        <f t="shared" si="40"/>
        <v>-4270.6499999999996</v>
      </c>
      <c r="S216" s="110">
        <f t="shared" si="41"/>
        <v>-260.64999999999964</v>
      </c>
    </row>
    <row r="217" spans="2:19" x14ac:dyDescent="0.25">
      <c r="B217" s="101">
        <f t="shared" si="42"/>
        <v>204</v>
      </c>
      <c r="C217" s="118"/>
      <c r="D217" s="107">
        <f t="shared" si="34"/>
        <v>14538.895024215326</v>
      </c>
      <c r="E217" s="118"/>
      <c r="F217" s="107">
        <f t="shared" si="35"/>
        <v>-9544.4347567545974</v>
      </c>
      <c r="G217" s="118"/>
      <c r="H217" s="107">
        <f t="shared" si="36"/>
        <v>4994.4602674607286</v>
      </c>
      <c r="I217" s="107">
        <f t="shared" si="37"/>
        <v>-1287130.1959248283</v>
      </c>
      <c r="J217" s="100">
        <f t="shared" si="38"/>
        <v>4994.4602674607295</v>
      </c>
      <c r="K217" s="100">
        <f t="shared" si="33"/>
        <v>0.09</v>
      </c>
      <c r="O217" s="108">
        <v>204</v>
      </c>
      <c r="P217" s="110">
        <f t="shared" si="39"/>
        <v>-577440</v>
      </c>
      <c r="Q217" s="105">
        <f t="shared" si="43"/>
        <v>4010</v>
      </c>
      <c r="R217" s="105">
        <f t="shared" si="40"/>
        <v>-4300.7249999999995</v>
      </c>
      <c r="S217" s="110">
        <f t="shared" si="41"/>
        <v>-290.72499999999945</v>
      </c>
    </row>
    <row r="218" spans="2:19" x14ac:dyDescent="0.25">
      <c r="B218" s="101">
        <f t="shared" si="42"/>
        <v>205</v>
      </c>
      <c r="C218" s="118"/>
      <c r="D218" s="107">
        <f t="shared" si="34"/>
        <v>14647.93673689694</v>
      </c>
      <c r="E218" s="118"/>
      <c r="F218" s="107">
        <f t="shared" si="35"/>
        <v>-9653.4764694362111</v>
      </c>
      <c r="G218" s="118"/>
      <c r="H218" s="107">
        <f t="shared" si="36"/>
        <v>4994.4602674607286</v>
      </c>
      <c r="I218" s="107">
        <f t="shared" si="37"/>
        <v>-1301778.1326617252</v>
      </c>
      <c r="J218" s="100">
        <f t="shared" si="38"/>
        <v>4994.4602674607295</v>
      </c>
      <c r="K218" s="100">
        <f t="shared" si="33"/>
        <v>0.09</v>
      </c>
      <c r="O218" s="108">
        <v>205</v>
      </c>
      <c r="P218" s="110">
        <f t="shared" si="39"/>
        <v>-581450</v>
      </c>
      <c r="Q218" s="105">
        <f t="shared" si="43"/>
        <v>4010</v>
      </c>
      <c r="R218" s="105">
        <f t="shared" si="40"/>
        <v>-4330.7999999999993</v>
      </c>
      <c r="S218" s="110">
        <f t="shared" si="41"/>
        <v>-320.79999999999927</v>
      </c>
    </row>
    <row r="219" spans="2:19" x14ac:dyDescent="0.25">
      <c r="B219" s="101">
        <f t="shared" si="42"/>
        <v>206</v>
      </c>
      <c r="C219" s="118"/>
      <c r="D219" s="107">
        <f t="shared" si="34"/>
        <v>14757.796262423668</v>
      </c>
      <c r="E219" s="118"/>
      <c r="F219" s="107">
        <f t="shared" si="35"/>
        <v>-9763.3359949629394</v>
      </c>
      <c r="G219" s="118"/>
      <c r="H219" s="107">
        <f t="shared" si="36"/>
        <v>4994.4602674607286</v>
      </c>
      <c r="I219" s="107">
        <f t="shared" si="37"/>
        <v>-1316535.9289241489</v>
      </c>
      <c r="J219" s="100">
        <f t="shared" si="38"/>
        <v>4994.4602674607295</v>
      </c>
      <c r="K219" s="100">
        <f t="shared" si="33"/>
        <v>0.09</v>
      </c>
      <c r="O219" s="108">
        <v>206</v>
      </c>
      <c r="P219" s="110">
        <f t="shared" si="39"/>
        <v>-585460</v>
      </c>
      <c r="Q219" s="105">
        <f t="shared" si="43"/>
        <v>4010</v>
      </c>
      <c r="R219" s="105">
        <f t="shared" si="40"/>
        <v>-4360.875</v>
      </c>
      <c r="S219" s="110">
        <f t="shared" si="41"/>
        <v>-350.875</v>
      </c>
    </row>
    <row r="220" spans="2:19" x14ac:dyDescent="0.25">
      <c r="B220" s="101">
        <f t="shared" si="42"/>
        <v>207</v>
      </c>
      <c r="C220" s="118"/>
      <c r="D220" s="107">
        <f t="shared" si="34"/>
        <v>14868.479734391847</v>
      </c>
      <c r="E220" s="118"/>
      <c r="F220" s="107">
        <f t="shared" si="35"/>
        <v>-9874.0194669311168</v>
      </c>
      <c r="G220" s="118"/>
      <c r="H220" s="107">
        <f t="shared" si="36"/>
        <v>4994.4602674607304</v>
      </c>
      <c r="I220" s="107">
        <f t="shared" si="37"/>
        <v>-1331404.4086585408</v>
      </c>
      <c r="J220" s="100">
        <f t="shared" si="38"/>
        <v>4994.4602674607295</v>
      </c>
      <c r="K220" s="100">
        <f t="shared" si="33"/>
        <v>0.09</v>
      </c>
      <c r="O220" s="108">
        <v>207</v>
      </c>
      <c r="P220" s="110">
        <f t="shared" si="39"/>
        <v>-589470</v>
      </c>
      <c r="Q220" s="105">
        <f t="shared" si="43"/>
        <v>4010</v>
      </c>
      <c r="R220" s="105">
        <f t="shared" si="40"/>
        <v>-4390.9500000000007</v>
      </c>
      <c r="S220" s="110">
        <f t="shared" si="41"/>
        <v>-380.95000000000073</v>
      </c>
    </row>
    <row r="221" spans="2:19" x14ac:dyDescent="0.25">
      <c r="B221" s="101">
        <f t="shared" si="42"/>
        <v>208</v>
      </c>
      <c r="C221" s="118"/>
      <c r="D221" s="107">
        <f t="shared" si="34"/>
        <v>14979.993332399787</v>
      </c>
      <c r="E221" s="118"/>
      <c r="F221" s="107">
        <f t="shared" si="35"/>
        <v>-9985.5330649390562</v>
      </c>
      <c r="G221" s="118"/>
      <c r="H221" s="107">
        <f t="shared" si="36"/>
        <v>4994.4602674607304</v>
      </c>
      <c r="I221" s="107">
        <f t="shared" si="37"/>
        <v>-1346384.4019909406</v>
      </c>
      <c r="J221" s="100">
        <f t="shared" si="38"/>
        <v>4994.4602674607295</v>
      </c>
      <c r="K221" s="100">
        <f t="shared" si="33"/>
        <v>0.09</v>
      </c>
      <c r="O221" s="108">
        <v>208</v>
      </c>
      <c r="P221" s="110">
        <f t="shared" si="39"/>
        <v>-593480</v>
      </c>
      <c r="Q221" s="105">
        <f t="shared" si="43"/>
        <v>4010</v>
      </c>
      <c r="R221" s="105">
        <f t="shared" si="40"/>
        <v>-4421.0249999999996</v>
      </c>
      <c r="S221" s="110">
        <f t="shared" si="41"/>
        <v>-411.02499999999964</v>
      </c>
    </row>
    <row r="222" spans="2:19" x14ac:dyDescent="0.25">
      <c r="B222" s="101">
        <f t="shared" si="42"/>
        <v>209</v>
      </c>
      <c r="C222" s="118"/>
      <c r="D222" s="107">
        <f t="shared" si="34"/>
        <v>15092.343282392783</v>
      </c>
      <c r="E222" s="118"/>
      <c r="F222" s="107">
        <f t="shared" si="35"/>
        <v>-10097.883014932055</v>
      </c>
      <c r="G222" s="118"/>
      <c r="H222" s="107">
        <f t="shared" si="36"/>
        <v>4994.4602674607286</v>
      </c>
      <c r="I222" s="107">
        <f t="shared" si="37"/>
        <v>-1361476.7452733333</v>
      </c>
      <c r="J222" s="100">
        <f t="shared" si="38"/>
        <v>4994.4602674607295</v>
      </c>
      <c r="K222" s="100">
        <f t="shared" si="33"/>
        <v>0.09</v>
      </c>
      <c r="O222" s="108">
        <v>209</v>
      </c>
      <c r="P222" s="110">
        <f t="shared" si="39"/>
        <v>-597490</v>
      </c>
      <c r="Q222" s="105">
        <f t="shared" si="43"/>
        <v>4010</v>
      </c>
      <c r="R222" s="105">
        <f t="shared" si="40"/>
        <v>-4451.1000000000004</v>
      </c>
      <c r="S222" s="110">
        <f t="shared" si="41"/>
        <v>-441.10000000000036</v>
      </c>
    </row>
    <row r="223" spans="2:19" x14ac:dyDescent="0.25">
      <c r="B223" s="101">
        <f t="shared" si="42"/>
        <v>210</v>
      </c>
      <c r="C223" s="118"/>
      <c r="D223" s="107">
        <f t="shared" si="34"/>
        <v>15205.535857010727</v>
      </c>
      <c r="E223" s="118"/>
      <c r="F223" s="107">
        <f t="shared" si="35"/>
        <v>-10211.075589549999</v>
      </c>
      <c r="G223" s="118"/>
      <c r="H223" s="107">
        <f t="shared" si="36"/>
        <v>4994.4602674607286</v>
      </c>
      <c r="I223" s="107">
        <f t="shared" si="37"/>
        <v>-1376682.2811303439</v>
      </c>
      <c r="J223" s="100">
        <f t="shared" si="38"/>
        <v>4994.4602674607295</v>
      </c>
      <c r="K223" s="100">
        <f t="shared" si="33"/>
        <v>0.09</v>
      </c>
      <c r="O223" s="108">
        <v>210</v>
      </c>
      <c r="P223" s="110">
        <f t="shared" si="39"/>
        <v>-601500</v>
      </c>
      <c r="Q223" s="105">
        <f t="shared" si="43"/>
        <v>4010</v>
      </c>
      <c r="R223" s="105">
        <f t="shared" si="40"/>
        <v>-4481.1750000000002</v>
      </c>
      <c r="S223" s="110">
        <f t="shared" si="41"/>
        <v>-471.17500000000018</v>
      </c>
    </row>
    <row r="224" spans="2:19" x14ac:dyDescent="0.25">
      <c r="B224" s="101">
        <f t="shared" si="42"/>
        <v>211</v>
      </c>
      <c r="C224" s="118"/>
      <c r="D224" s="107">
        <f t="shared" si="34"/>
        <v>15319.577375938308</v>
      </c>
      <c r="E224" s="118"/>
      <c r="F224" s="107">
        <f t="shared" si="35"/>
        <v>-10325.11710847758</v>
      </c>
      <c r="G224" s="118"/>
      <c r="H224" s="107">
        <f t="shared" si="36"/>
        <v>4994.4602674607286</v>
      </c>
      <c r="I224" s="107">
        <f t="shared" si="37"/>
        <v>-1392001.8585062823</v>
      </c>
      <c r="J224" s="100">
        <f t="shared" si="38"/>
        <v>4994.4602674607295</v>
      </c>
      <c r="K224" s="100">
        <f t="shared" si="33"/>
        <v>0.09</v>
      </c>
      <c r="O224" s="108">
        <v>211</v>
      </c>
      <c r="P224" s="110">
        <f t="shared" si="39"/>
        <v>-605510</v>
      </c>
      <c r="Q224" s="105">
        <f t="shared" si="43"/>
        <v>4010</v>
      </c>
      <c r="R224" s="105">
        <f t="shared" si="40"/>
        <v>-4511.25</v>
      </c>
      <c r="S224" s="110">
        <f t="shared" si="41"/>
        <v>-501.25</v>
      </c>
    </row>
    <row r="225" spans="2:19" x14ac:dyDescent="0.25">
      <c r="B225" s="101">
        <f t="shared" si="42"/>
        <v>212</v>
      </c>
      <c r="C225" s="118"/>
      <c r="D225" s="107">
        <f t="shared" si="34"/>
        <v>15434.474206257848</v>
      </c>
      <c r="E225" s="118"/>
      <c r="F225" s="107">
        <f t="shared" si="35"/>
        <v>-10440.013938797118</v>
      </c>
      <c r="G225" s="118"/>
      <c r="H225" s="107">
        <f t="shared" si="36"/>
        <v>4994.4602674607304</v>
      </c>
      <c r="I225" s="107">
        <f t="shared" si="37"/>
        <v>-1407436.3327125402</v>
      </c>
      <c r="J225" s="100">
        <f t="shared" si="38"/>
        <v>4994.4602674607295</v>
      </c>
      <c r="K225" s="100">
        <f t="shared" si="33"/>
        <v>0.09</v>
      </c>
      <c r="O225" s="108">
        <v>212</v>
      </c>
      <c r="P225" s="110">
        <f t="shared" si="39"/>
        <v>-609520</v>
      </c>
      <c r="Q225" s="105">
        <f t="shared" si="43"/>
        <v>4010</v>
      </c>
      <c r="R225" s="105">
        <f t="shared" si="40"/>
        <v>-4541.3249999999998</v>
      </c>
      <c r="S225" s="110">
        <f t="shared" si="41"/>
        <v>-531.32499999999982</v>
      </c>
    </row>
    <row r="226" spans="2:19" x14ac:dyDescent="0.25">
      <c r="B226" s="101">
        <f t="shared" si="42"/>
        <v>213</v>
      </c>
      <c r="C226" s="118"/>
      <c r="D226" s="107">
        <f t="shared" si="34"/>
        <v>15550.232762804779</v>
      </c>
      <c r="E226" s="118"/>
      <c r="F226" s="107">
        <f t="shared" si="35"/>
        <v>-10555.77249534405</v>
      </c>
      <c r="G226" s="118"/>
      <c r="H226" s="107">
        <f t="shared" si="36"/>
        <v>4994.4602674607286</v>
      </c>
      <c r="I226" s="107">
        <f t="shared" si="37"/>
        <v>-1422986.5654753449</v>
      </c>
      <c r="J226" s="100">
        <f t="shared" si="38"/>
        <v>4994.4602674607295</v>
      </c>
      <c r="K226" s="100">
        <f t="shared" si="33"/>
        <v>0.09</v>
      </c>
      <c r="O226" s="108">
        <v>213</v>
      </c>
      <c r="P226" s="110">
        <f t="shared" si="39"/>
        <v>-613530</v>
      </c>
      <c r="Q226" s="105">
        <f t="shared" si="43"/>
        <v>4010</v>
      </c>
      <c r="R226" s="105">
        <f t="shared" si="40"/>
        <v>-4571.3999999999996</v>
      </c>
      <c r="S226" s="110">
        <f t="shared" si="41"/>
        <v>-561.39999999999964</v>
      </c>
    </row>
    <row r="227" spans="2:19" x14ac:dyDescent="0.25">
      <c r="B227" s="101">
        <f t="shared" si="42"/>
        <v>214</v>
      </c>
      <c r="C227" s="118"/>
      <c r="D227" s="107">
        <f t="shared" si="34"/>
        <v>15666.859508525817</v>
      </c>
      <c r="E227" s="118"/>
      <c r="F227" s="107">
        <f t="shared" si="35"/>
        <v>-10672.399241065086</v>
      </c>
      <c r="G227" s="118"/>
      <c r="H227" s="107">
        <f t="shared" si="36"/>
        <v>4994.4602674607304</v>
      </c>
      <c r="I227" s="107">
        <f t="shared" si="37"/>
        <v>-1438653.4249838707</v>
      </c>
      <c r="J227" s="100">
        <f t="shared" si="38"/>
        <v>4994.4602674607295</v>
      </c>
      <c r="K227" s="100">
        <f t="shared" si="33"/>
        <v>0.09</v>
      </c>
      <c r="O227" s="108">
        <v>214</v>
      </c>
      <c r="P227" s="110">
        <f t="shared" si="39"/>
        <v>-617540</v>
      </c>
      <c r="Q227" s="105">
        <f t="shared" si="43"/>
        <v>4010</v>
      </c>
      <c r="R227" s="105">
        <f t="shared" si="40"/>
        <v>-4601.4749999999995</v>
      </c>
      <c r="S227" s="110">
        <f t="shared" si="41"/>
        <v>-591.47499999999945</v>
      </c>
    </row>
    <row r="228" spans="2:19" x14ac:dyDescent="0.25">
      <c r="B228" s="101">
        <f t="shared" si="42"/>
        <v>215</v>
      </c>
      <c r="C228" s="118"/>
      <c r="D228" s="107">
        <f t="shared" si="34"/>
        <v>15784.360954839758</v>
      </c>
      <c r="E228" s="118"/>
      <c r="F228" s="107">
        <f t="shared" si="35"/>
        <v>-10789.900687379029</v>
      </c>
      <c r="G228" s="118"/>
      <c r="H228" s="107">
        <f t="shared" si="36"/>
        <v>4994.4602674607286</v>
      </c>
      <c r="I228" s="107">
        <f t="shared" si="37"/>
        <v>-1454437.7859387104</v>
      </c>
      <c r="J228" s="100">
        <f t="shared" si="38"/>
        <v>4994.4602674607295</v>
      </c>
      <c r="K228" s="100">
        <f t="shared" si="33"/>
        <v>0.09</v>
      </c>
      <c r="O228" s="108">
        <v>215</v>
      </c>
      <c r="P228" s="110">
        <f t="shared" si="39"/>
        <v>-621550</v>
      </c>
      <c r="Q228" s="105">
        <f t="shared" si="43"/>
        <v>4010</v>
      </c>
      <c r="R228" s="105">
        <f t="shared" si="40"/>
        <v>-4631.5499999999993</v>
      </c>
      <c r="S228" s="110">
        <f t="shared" si="41"/>
        <v>-621.54999999999927</v>
      </c>
    </row>
    <row r="229" spans="2:19" x14ac:dyDescent="0.25">
      <c r="B229" s="101">
        <f t="shared" si="42"/>
        <v>216</v>
      </c>
      <c r="C229" s="118"/>
      <c r="D229" s="107">
        <f t="shared" si="34"/>
        <v>15902.743662001056</v>
      </c>
      <c r="E229" s="118"/>
      <c r="F229" s="107">
        <f t="shared" si="35"/>
        <v>-10908.283394540327</v>
      </c>
      <c r="G229" s="118"/>
      <c r="H229" s="107">
        <f t="shared" si="36"/>
        <v>4994.4602674607286</v>
      </c>
      <c r="I229" s="107">
        <f t="shared" si="37"/>
        <v>-1470340.5296007115</v>
      </c>
      <c r="J229" s="100">
        <f t="shared" si="38"/>
        <v>4994.4602674607295</v>
      </c>
      <c r="K229" s="100">
        <f t="shared" si="33"/>
        <v>0.09</v>
      </c>
      <c r="O229" s="108">
        <v>216</v>
      </c>
      <c r="P229" s="110">
        <f t="shared" si="39"/>
        <v>-625560</v>
      </c>
      <c r="Q229" s="105">
        <f t="shared" si="43"/>
        <v>4010</v>
      </c>
      <c r="R229" s="105">
        <f t="shared" si="40"/>
        <v>-4661.625</v>
      </c>
      <c r="S229" s="110">
        <f t="shared" si="41"/>
        <v>-651.625</v>
      </c>
    </row>
    <row r="230" spans="2:19" x14ac:dyDescent="0.25">
      <c r="B230" s="101">
        <f t="shared" si="42"/>
        <v>217</v>
      </c>
      <c r="C230" s="118"/>
      <c r="D230" s="107">
        <f t="shared" si="34"/>
        <v>16022.014239466065</v>
      </c>
      <c r="E230" s="118"/>
      <c r="F230" s="107">
        <f t="shared" si="35"/>
        <v>-11027.553972005337</v>
      </c>
      <c r="G230" s="118"/>
      <c r="H230" s="107">
        <f t="shared" si="36"/>
        <v>4994.4602674607286</v>
      </c>
      <c r="I230" s="107">
        <f t="shared" si="37"/>
        <v>-1486362.5438401776</v>
      </c>
      <c r="J230" s="100">
        <f t="shared" si="38"/>
        <v>4994.4602674607295</v>
      </c>
      <c r="K230" s="100">
        <f t="shared" si="33"/>
        <v>0.09</v>
      </c>
      <c r="O230" s="108">
        <v>217</v>
      </c>
      <c r="P230" s="110">
        <f t="shared" si="39"/>
        <v>-629570</v>
      </c>
      <c r="Q230" s="105">
        <f t="shared" si="43"/>
        <v>4010</v>
      </c>
      <c r="R230" s="105">
        <f t="shared" si="40"/>
        <v>-4691.7000000000007</v>
      </c>
      <c r="S230" s="110">
        <f t="shared" si="41"/>
        <v>-681.70000000000073</v>
      </c>
    </row>
    <row r="231" spans="2:19" x14ac:dyDescent="0.25">
      <c r="B231" s="101">
        <f t="shared" si="42"/>
        <v>218</v>
      </c>
      <c r="C231" s="118"/>
      <c r="D231" s="107">
        <f t="shared" si="34"/>
        <v>16142.179346262063</v>
      </c>
      <c r="E231" s="118"/>
      <c r="F231" s="107">
        <f t="shared" si="35"/>
        <v>-11147.719078801332</v>
      </c>
      <c r="G231" s="118"/>
      <c r="H231" s="107">
        <f t="shared" si="36"/>
        <v>4994.4602674607304</v>
      </c>
      <c r="I231" s="107">
        <f t="shared" si="37"/>
        <v>-1502504.7231864396</v>
      </c>
      <c r="J231" s="100">
        <f t="shared" si="38"/>
        <v>4994.4602674607295</v>
      </c>
      <c r="K231" s="100">
        <f t="shared" si="33"/>
        <v>0.09</v>
      </c>
      <c r="O231" s="108">
        <v>218</v>
      </c>
      <c r="P231" s="110">
        <f t="shared" si="39"/>
        <v>-633580</v>
      </c>
      <c r="Q231" s="105">
        <f t="shared" si="43"/>
        <v>4010</v>
      </c>
      <c r="R231" s="105">
        <f t="shared" si="40"/>
        <v>-4721.7749999999996</v>
      </c>
      <c r="S231" s="110">
        <f t="shared" si="41"/>
        <v>-711.77499999999964</v>
      </c>
    </row>
    <row r="232" spans="2:19" x14ac:dyDescent="0.25">
      <c r="B232" s="101">
        <f t="shared" si="42"/>
        <v>219</v>
      </c>
      <c r="C232" s="118"/>
      <c r="D232" s="107">
        <f t="shared" si="34"/>
        <v>16263.245691359025</v>
      </c>
      <c r="E232" s="118"/>
      <c r="F232" s="107">
        <f t="shared" si="35"/>
        <v>-11268.785423898296</v>
      </c>
      <c r="G232" s="118"/>
      <c r="H232" s="107">
        <f t="shared" si="36"/>
        <v>4994.4602674607286</v>
      </c>
      <c r="I232" s="107">
        <f t="shared" si="37"/>
        <v>-1518767.9688777986</v>
      </c>
      <c r="J232" s="100">
        <f t="shared" si="38"/>
        <v>4994.4602674607295</v>
      </c>
      <c r="K232" s="100">
        <f t="shared" si="33"/>
        <v>0.09</v>
      </c>
      <c r="O232" s="108">
        <v>219</v>
      </c>
      <c r="P232" s="110">
        <f t="shared" si="39"/>
        <v>-637590</v>
      </c>
      <c r="Q232" s="105">
        <f t="shared" si="43"/>
        <v>4010</v>
      </c>
      <c r="R232" s="105">
        <f t="shared" si="40"/>
        <v>-4751.8499999999995</v>
      </c>
      <c r="S232" s="110">
        <f t="shared" si="41"/>
        <v>-741.84999999999945</v>
      </c>
    </row>
    <row r="233" spans="2:19" x14ac:dyDescent="0.25">
      <c r="B233" s="101">
        <f t="shared" si="42"/>
        <v>220</v>
      </c>
      <c r="C233" s="118"/>
      <c r="D233" s="107">
        <f t="shared" si="34"/>
        <v>16385.220034044218</v>
      </c>
      <c r="E233" s="118"/>
      <c r="F233" s="107">
        <f t="shared" si="35"/>
        <v>-11390.759766583489</v>
      </c>
      <c r="G233" s="118"/>
      <c r="H233" s="107">
        <f t="shared" si="36"/>
        <v>4994.4602674607286</v>
      </c>
      <c r="I233" s="107">
        <f t="shared" si="37"/>
        <v>-1535153.1889118429</v>
      </c>
      <c r="J233" s="100">
        <f t="shared" si="38"/>
        <v>4994.4602674607295</v>
      </c>
      <c r="K233" s="100">
        <f t="shared" si="33"/>
        <v>0.09</v>
      </c>
      <c r="O233" s="108">
        <v>220</v>
      </c>
      <c r="P233" s="110">
        <f t="shared" si="39"/>
        <v>-641600</v>
      </c>
      <c r="Q233" s="105">
        <f t="shared" si="43"/>
        <v>4010</v>
      </c>
      <c r="R233" s="105">
        <f t="shared" si="40"/>
        <v>-4781.9250000000002</v>
      </c>
      <c r="S233" s="110">
        <f t="shared" si="41"/>
        <v>-771.92500000000018</v>
      </c>
    </row>
    <row r="234" spans="2:19" x14ac:dyDescent="0.25">
      <c r="B234" s="101">
        <f t="shared" si="42"/>
        <v>221</v>
      </c>
      <c r="C234" s="118"/>
      <c r="D234" s="107">
        <f t="shared" si="34"/>
        <v>16508.109184299552</v>
      </c>
      <c r="E234" s="118"/>
      <c r="F234" s="107">
        <f t="shared" si="35"/>
        <v>-11513.648916838822</v>
      </c>
      <c r="G234" s="118"/>
      <c r="H234" s="107">
        <f t="shared" si="36"/>
        <v>4994.4602674607304</v>
      </c>
      <c r="I234" s="107">
        <f t="shared" si="37"/>
        <v>-1551661.2980961425</v>
      </c>
      <c r="J234" s="100">
        <f t="shared" si="38"/>
        <v>4994.4602674607295</v>
      </c>
      <c r="K234" s="100">
        <f t="shared" si="33"/>
        <v>0.09</v>
      </c>
      <c r="O234" s="108">
        <v>221</v>
      </c>
      <c r="P234" s="110">
        <f t="shared" si="39"/>
        <v>-645610</v>
      </c>
      <c r="Q234" s="105">
        <f t="shared" si="43"/>
        <v>4010</v>
      </c>
      <c r="R234" s="105">
        <f t="shared" si="40"/>
        <v>-4812</v>
      </c>
      <c r="S234" s="110">
        <f t="shared" si="41"/>
        <v>-802</v>
      </c>
    </row>
    <row r="235" spans="2:19" x14ac:dyDescent="0.25">
      <c r="B235" s="101">
        <f t="shared" si="42"/>
        <v>222</v>
      </c>
      <c r="C235" s="118"/>
      <c r="D235" s="107">
        <f t="shared" si="34"/>
        <v>16631.920003181796</v>
      </c>
      <c r="E235" s="118"/>
      <c r="F235" s="107">
        <f t="shared" si="35"/>
        <v>-11637.459735721068</v>
      </c>
      <c r="G235" s="118"/>
      <c r="H235" s="107">
        <f t="shared" si="36"/>
        <v>4994.4602674607286</v>
      </c>
      <c r="I235" s="107">
        <f t="shared" si="37"/>
        <v>-1568293.2180993243</v>
      </c>
      <c r="J235" s="100">
        <f t="shared" si="38"/>
        <v>4994.4602674607295</v>
      </c>
      <c r="K235" s="100">
        <f t="shared" si="33"/>
        <v>0.09</v>
      </c>
      <c r="O235" s="108">
        <v>222</v>
      </c>
      <c r="P235" s="110">
        <f t="shared" si="39"/>
        <v>-649620</v>
      </c>
      <c r="Q235" s="105">
        <f t="shared" si="43"/>
        <v>4010</v>
      </c>
      <c r="R235" s="105">
        <f t="shared" si="40"/>
        <v>-4842.0749999999998</v>
      </c>
      <c r="S235" s="110">
        <f t="shared" si="41"/>
        <v>-832.07499999999982</v>
      </c>
    </row>
    <row r="236" spans="2:19" x14ac:dyDescent="0.25">
      <c r="B236" s="101">
        <f t="shared" si="42"/>
        <v>223</v>
      </c>
      <c r="C236" s="118"/>
      <c r="D236" s="107">
        <f t="shared" si="34"/>
        <v>16756.65940320566</v>
      </c>
      <c r="E236" s="118"/>
      <c r="F236" s="107">
        <f t="shared" si="35"/>
        <v>-11762.199135744931</v>
      </c>
      <c r="G236" s="118"/>
      <c r="H236" s="107">
        <f t="shared" si="36"/>
        <v>4994.4602674607286</v>
      </c>
      <c r="I236" s="107">
        <f t="shared" si="37"/>
        <v>-1585049.8775025299</v>
      </c>
      <c r="J236" s="100">
        <f t="shared" si="38"/>
        <v>4994.4602674607295</v>
      </c>
      <c r="K236" s="100">
        <f t="shared" si="33"/>
        <v>0.09</v>
      </c>
      <c r="O236" s="108">
        <v>223</v>
      </c>
      <c r="P236" s="110">
        <f t="shared" si="39"/>
        <v>-653630</v>
      </c>
      <c r="Q236" s="105">
        <f t="shared" si="43"/>
        <v>4010</v>
      </c>
      <c r="R236" s="105">
        <f t="shared" si="40"/>
        <v>-4872.1499999999996</v>
      </c>
      <c r="S236" s="110">
        <f t="shared" si="41"/>
        <v>-862.14999999999964</v>
      </c>
    </row>
    <row r="237" spans="2:19" x14ac:dyDescent="0.25">
      <c r="B237" s="101">
        <f t="shared" si="42"/>
        <v>224</v>
      </c>
      <c r="C237" s="118"/>
      <c r="D237" s="107">
        <f t="shared" si="34"/>
        <v>16882.334348729702</v>
      </c>
      <c r="E237" s="118"/>
      <c r="F237" s="107">
        <f t="shared" si="35"/>
        <v>-11887.874081268974</v>
      </c>
      <c r="G237" s="118"/>
      <c r="H237" s="107">
        <f t="shared" si="36"/>
        <v>4994.4602674607286</v>
      </c>
      <c r="I237" s="107">
        <f t="shared" si="37"/>
        <v>-1601932.2118512597</v>
      </c>
      <c r="J237" s="100">
        <f t="shared" si="38"/>
        <v>4994.4602674607295</v>
      </c>
      <c r="K237" s="100">
        <f t="shared" si="33"/>
        <v>0.09</v>
      </c>
      <c r="O237" s="108">
        <v>224</v>
      </c>
      <c r="P237" s="110">
        <f t="shared" si="39"/>
        <v>-657640</v>
      </c>
      <c r="Q237" s="105">
        <f t="shared" si="43"/>
        <v>4010</v>
      </c>
      <c r="R237" s="105">
        <f t="shared" si="40"/>
        <v>-4902.2250000000004</v>
      </c>
      <c r="S237" s="110">
        <f t="shared" si="41"/>
        <v>-892.22500000000036</v>
      </c>
    </row>
    <row r="238" spans="2:19" x14ac:dyDescent="0.25">
      <c r="B238" s="101">
        <f t="shared" si="42"/>
        <v>225</v>
      </c>
      <c r="C238" s="118"/>
      <c r="D238" s="107">
        <f t="shared" si="34"/>
        <v>17008.951856345178</v>
      </c>
      <c r="E238" s="118"/>
      <c r="F238" s="107">
        <f t="shared" si="35"/>
        <v>-12014.491588884448</v>
      </c>
      <c r="G238" s="118"/>
      <c r="H238" s="107">
        <f t="shared" si="36"/>
        <v>4994.4602674607304</v>
      </c>
      <c r="I238" s="107">
        <f t="shared" si="37"/>
        <v>-1618941.1637076049</v>
      </c>
      <c r="J238" s="100">
        <f t="shared" si="38"/>
        <v>4994.4602674607295</v>
      </c>
      <c r="K238" s="100">
        <f t="shared" si="33"/>
        <v>0.09</v>
      </c>
      <c r="O238" s="108">
        <v>225</v>
      </c>
      <c r="P238" s="110">
        <f t="shared" si="39"/>
        <v>-661650</v>
      </c>
      <c r="Q238" s="105">
        <f t="shared" si="43"/>
        <v>4010</v>
      </c>
      <c r="R238" s="105">
        <f t="shared" si="40"/>
        <v>-4932.3</v>
      </c>
      <c r="S238" s="110">
        <f t="shared" si="41"/>
        <v>-922.30000000000018</v>
      </c>
    </row>
    <row r="239" spans="2:19" x14ac:dyDescent="0.25">
      <c r="B239" s="101">
        <f t="shared" si="42"/>
        <v>226</v>
      </c>
      <c r="C239" s="118"/>
      <c r="D239" s="107">
        <f t="shared" si="34"/>
        <v>17136.518995267765</v>
      </c>
      <c r="E239" s="118"/>
      <c r="F239" s="107">
        <f t="shared" si="35"/>
        <v>-12142.058727807036</v>
      </c>
      <c r="G239" s="118"/>
      <c r="H239" s="107">
        <f t="shared" si="36"/>
        <v>4994.4602674607286</v>
      </c>
      <c r="I239" s="107">
        <f t="shared" si="37"/>
        <v>-1636077.6827028727</v>
      </c>
      <c r="J239" s="100">
        <f t="shared" si="38"/>
        <v>4994.4602674607295</v>
      </c>
      <c r="K239" s="100">
        <f t="shared" si="33"/>
        <v>0.09</v>
      </c>
      <c r="O239" s="108">
        <v>226</v>
      </c>
      <c r="P239" s="110">
        <f t="shared" si="39"/>
        <v>-665660</v>
      </c>
      <c r="Q239" s="105">
        <f t="shared" si="43"/>
        <v>4010</v>
      </c>
      <c r="R239" s="105">
        <f t="shared" si="40"/>
        <v>-4962.375</v>
      </c>
      <c r="S239" s="110">
        <f t="shared" si="41"/>
        <v>-952.375</v>
      </c>
    </row>
    <row r="240" spans="2:19" x14ac:dyDescent="0.25">
      <c r="B240" s="101">
        <f t="shared" si="42"/>
        <v>227</v>
      </c>
      <c r="C240" s="118"/>
      <c r="D240" s="107">
        <f t="shared" si="34"/>
        <v>17265.042887732274</v>
      </c>
      <c r="E240" s="118"/>
      <c r="F240" s="107">
        <f t="shared" si="35"/>
        <v>-12270.582620271545</v>
      </c>
      <c r="G240" s="118"/>
      <c r="H240" s="107">
        <f t="shared" si="36"/>
        <v>4994.4602674607286</v>
      </c>
      <c r="I240" s="107">
        <f t="shared" si="37"/>
        <v>-1653342.7255906051</v>
      </c>
      <c r="J240" s="100">
        <f t="shared" si="38"/>
        <v>4994.4602674607295</v>
      </c>
      <c r="K240" s="100">
        <f t="shared" si="33"/>
        <v>0.09</v>
      </c>
      <c r="O240" s="108">
        <v>227</v>
      </c>
      <c r="P240" s="110">
        <f t="shared" si="39"/>
        <v>-669670</v>
      </c>
      <c r="Q240" s="105">
        <f t="shared" si="43"/>
        <v>4010</v>
      </c>
      <c r="R240" s="105">
        <f t="shared" si="40"/>
        <v>-4992.45</v>
      </c>
      <c r="S240" s="110">
        <f t="shared" si="41"/>
        <v>-982.44999999999982</v>
      </c>
    </row>
    <row r="241" spans="2:19" x14ac:dyDescent="0.25">
      <c r="B241" s="101">
        <f t="shared" si="42"/>
        <v>228</v>
      </c>
      <c r="C241" s="118"/>
      <c r="D241" s="107">
        <f t="shared" si="34"/>
        <v>17394.530709390267</v>
      </c>
      <c r="E241" s="118"/>
      <c r="F241" s="107">
        <f t="shared" si="35"/>
        <v>-12400.070441929538</v>
      </c>
      <c r="G241" s="118"/>
      <c r="H241" s="107">
        <f t="shared" si="36"/>
        <v>4994.4602674607286</v>
      </c>
      <c r="I241" s="107">
        <f t="shared" si="37"/>
        <v>-1670737.2562999954</v>
      </c>
      <c r="J241" s="100">
        <f t="shared" si="38"/>
        <v>4994.4602674607295</v>
      </c>
      <c r="K241" s="100">
        <f t="shared" si="33"/>
        <v>0.09</v>
      </c>
      <c r="O241" s="108">
        <v>228</v>
      </c>
      <c r="P241" s="110">
        <f t="shared" si="39"/>
        <v>-673680</v>
      </c>
      <c r="Q241" s="105">
        <f t="shared" si="43"/>
        <v>4010</v>
      </c>
      <c r="R241" s="105">
        <f t="shared" si="40"/>
        <v>-5022.5249999999996</v>
      </c>
      <c r="S241" s="110">
        <f t="shared" si="41"/>
        <v>-1012.5249999999996</v>
      </c>
    </row>
    <row r="242" spans="2:19" x14ac:dyDescent="0.25">
      <c r="B242" s="101">
        <f t="shared" si="42"/>
        <v>229</v>
      </c>
      <c r="C242" s="118"/>
      <c r="D242" s="107">
        <f t="shared" si="34"/>
        <v>17524.989689710696</v>
      </c>
      <c r="E242" s="118"/>
      <c r="F242" s="107">
        <f t="shared" si="35"/>
        <v>-12530.529422249965</v>
      </c>
      <c r="G242" s="118"/>
      <c r="H242" s="107">
        <f t="shared" si="36"/>
        <v>4994.4602674607304</v>
      </c>
      <c r="I242" s="107">
        <f t="shared" si="37"/>
        <v>-1688262.2459897061</v>
      </c>
      <c r="J242" s="100">
        <f t="shared" si="38"/>
        <v>4994.4602674607295</v>
      </c>
      <c r="K242" s="100">
        <f t="shared" si="33"/>
        <v>0.09</v>
      </c>
      <c r="O242" s="108">
        <v>229</v>
      </c>
      <c r="P242" s="110">
        <f t="shared" si="39"/>
        <v>-677690</v>
      </c>
      <c r="Q242" s="105">
        <f t="shared" si="43"/>
        <v>4010</v>
      </c>
      <c r="R242" s="105">
        <f t="shared" si="40"/>
        <v>-5052.5999999999995</v>
      </c>
      <c r="S242" s="110">
        <f t="shared" si="41"/>
        <v>-1042.5999999999995</v>
      </c>
    </row>
    <row r="243" spans="2:19" x14ac:dyDescent="0.25">
      <c r="B243" s="101">
        <f t="shared" si="42"/>
        <v>230</v>
      </c>
      <c r="C243" s="118"/>
      <c r="D243" s="107">
        <f t="shared" si="34"/>
        <v>17656.427112383524</v>
      </c>
      <c r="E243" s="118"/>
      <c r="F243" s="107">
        <f t="shared" si="35"/>
        <v>-12661.966844922796</v>
      </c>
      <c r="G243" s="118"/>
      <c r="H243" s="107">
        <f t="shared" si="36"/>
        <v>4994.4602674607286</v>
      </c>
      <c r="I243" s="107">
        <f t="shared" si="37"/>
        <v>-1705918.6731020897</v>
      </c>
      <c r="J243" s="100">
        <f t="shared" si="38"/>
        <v>4994.4602674607295</v>
      </c>
      <c r="K243" s="100">
        <f t="shared" si="33"/>
        <v>0.09</v>
      </c>
      <c r="O243" s="108">
        <v>230</v>
      </c>
      <c r="P243" s="110">
        <f t="shared" si="39"/>
        <v>-681700</v>
      </c>
      <c r="Q243" s="105">
        <f t="shared" si="43"/>
        <v>4010</v>
      </c>
      <c r="R243" s="105">
        <f t="shared" si="40"/>
        <v>-5082.6749999999993</v>
      </c>
      <c r="S243" s="110">
        <f t="shared" si="41"/>
        <v>-1072.6749999999993</v>
      </c>
    </row>
    <row r="244" spans="2:19" x14ac:dyDescent="0.25">
      <c r="B244" s="101">
        <f t="shared" si="42"/>
        <v>231</v>
      </c>
      <c r="C244" s="118"/>
      <c r="D244" s="107">
        <f t="shared" si="34"/>
        <v>17788.850315726402</v>
      </c>
      <c r="E244" s="118"/>
      <c r="F244" s="107">
        <f t="shared" si="35"/>
        <v>-12794.390048265674</v>
      </c>
      <c r="G244" s="118"/>
      <c r="H244" s="107">
        <f t="shared" si="36"/>
        <v>4994.4602674607286</v>
      </c>
      <c r="I244" s="107">
        <f t="shared" si="37"/>
        <v>-1723707.523417816</v>
      </c>
      <c r="J244" s="100">
        <f t="shared" si="38"/>
        <v>4994.4602674607295</v>
      </c>
      <c r="K244" s="100">
        <f t="shared" si="33"/>
        <v>0.09</v>
      </c>
      <c r="O244" s="108">
        <v>231</v>
      </c>
      <c r="P244" s="110">
        <f t="shared" si="39"/>
        <v>-685710</v>
      </c>
      <c r="Q244" s="105">
        <f t="shared" si="43"/>
        <v>4010</v>
      </c>
      <c r="R244" s="105">
        <f t="shared" si="40"/>
        <v>-5112.75</v>
      </c>
      <c r="S244" s="110">
        <f t="shared" si="41"/>
        <v>-1102.75</v>
      </c>
    </row>
    <row r="245" spans="2:19" x14ac:dyDescent="0.25">
      <c r="B245" s="101">
        <f t="shared" si="42"/>
        <v>232</v>
      </c>
      <c r="C245" s="118"/>
      <c r="D245" s="107">
        <f t="shared" si="34"/>
        <v>17922.266693094349</v>
      </c>
      <c r="E245" s="118"/>
      <c r="F245" s="107">
        <f t="shared" si="35"/>
        <v>-12927.80642563362</v>
      </c>
      <c r="G245" s="118"/>
      <c r="H245" s="107">
        <f t="shared" si="36"/>
        <v>4994.4602674607286</v>
      </c>
      <c r="I245" s="107">
        <f t="shared" si="37"/>
        <v>-1741629.7901109103</v>
      </c>
      <c r="J245" s="100">
        <f t="shared" si="38"/>
        <v>4994.4602674607295</v>
      </c>
      <c r="K245" s="100">
        <f t="shared" si="33"/>
        <v>0.09</v>
      </c>
      <c r="O245" s="108">
        <v>232</v>
      </c>
      <c r="P245" s="110">
        <f t="shared" si="39"/>
        <v>-689720</v>
      </c>
      <c r="Q245" s="105">
        <f t="shared" si="43"/>
        <v>4010</v>
      </c>
      <c r="R245" s="105">
        <f t="shared" si="40"/>
        <v>-5142.8249999999998</v>
      </c>
      <c r="S245" s="110">
        <f t="shared" si="41"/>
        <v>-1132.8249999999998</v>
      </c>
    </row>
    <row r="246" spans="2:19" x14ac:dyDescent="0.25">
      <c r="B246" s="101">
        <f t="shared" si="42"/>
        <v>233</v>
      </c>
      <c r="C246" s="118"/>
      <c r="D246" s="107">
        <f t="shared" si="34"/>
        <v>18056.683693292558</v>
      </c>
      <c r="E246" s="118"/>
      <c r="F246" s="107">
        <f t="shared" si="35"/>
        <v>-13062.223425831828</v>
      </c>
      <c r="G246" s="118"/>
      <c r="H246" s="107">
        <f t="shared" si="36"/>
        <v>4994.4602674607304</v>
      </c>
      <c r="I246" s="107">
        <f t="shared" si="37"/>
        <v>-1759686.4738042029</v>
      </c>
      <c r="J246" s="100">
        <f t="shared" si="38"/>
        <v>4994.4602674607295</v>
      </c>
      <c r="K246" s="100">
        <f t="shared" si="33"/>
        <v>0.09</v>
      </c>
      <c r="O246" s="108">
        <v>233</v>
      </c>
      <c r="P246" s="110">
        <f t="shared" si="39"/>
        <v>-693730</v>
      </c>
      <c r="Q246" s="105">
        <f t="shared" si="43"/>
        <v>4010</v>
      </c>
      <c r="R246" s="105">
        <f t="shared" si="40"/>
        <v>-5172.8999999999996</v>
      </c>
      <c r="S246" s="110">
        <f t="shared" si="41"/>
        <v>-1162.8999999999996</v>
      </c>
    </row>
    <row r="247" spans="2:19" x14ac:dyDescent="0.25">
      <c r="B247" s="101">
        <f t="shared" si="42"/>
        <v>234</v>
      </c>
      <c r="C247" s="118"/>
      <c r="D247" s="107">
        <f t="shared" si="34"/>
        <v>18192.108820992249</v>
      </c>
      <c r="E247" s="118"/>
      <c r="F247" s="107">
        <f t="shared" si="35"/>
        <v>-13197.648553531521</v>
      </c>
      <c r="G247" s="118"/>
      <c r="H247" s="107">
        <f t="shared" si="36"/>
        <v>4994.4602674607286</v>
      </c>
      <c r="I247" s="107">
        <f t="shared" si="37"/>
        <v>-1777878.5826251952</v>
      </c>
      <c r="J247" s="100">
        <f t="shared" si="38"/>
        <v>4994.4602674607295</v>
      </c>
      <c r="K247" s="100">
        <f t="shared" si="33"/>
        <v>0.09</v>
      </c>
      <c r="O247" s="108">
        <v>234</v>
      </c>
      <c r="P247" s="110">
        <f t="shared" si="39"/>
        <v>-697740</v>
      </c>
      <c r="Q247" s="105">
        <f t="shared" si="43"/>
        <v>4010</v>
      </c>
      <c r="R247" s="105">
        <f t="shared" si="40"/>
        <v>-5202.9750000000004</v>
      </c>
      <c r="S247" s="110">
        <f t="shared" si="41"/>
        <v>-1192.9750000000004</v>
      </c>
    </row>
    <row r="248" spans="2:19" x14ac:dyDescent="0.25">
      <c r="B248" s="101">
        <f t="shared" si="42"/>
        <v>235</v>
      </c>
      <c r="C248" s="118"/>
      <c r="D248" s="107">
        <f t="shared" si="34"/>
        <v>18328.549637149692</v>
      </c>
      <c r="E248" s="118"/>
      <c r="F248" s="107">
        <f t="shared" si="35"/>
        <v>-13334.089369688963</v>
      </c>
      <c r="G248" s="118"/>
      <c r="H248" s="107">
        <f t="shared" si="36"/>
        <v>4994.4602674607286</v>
      </c>
      <c r="I248" s="107">
        <f t="shared" si="37"/>
        <v>-1796207.1322623449</v>
      </c>
      <c r="J248" s="100">
        <f t="shared" si="38"/>
        <v>4994.4602674607295</v>
      </c>
      <c r="K248" s="100">
        <f t="shared" si="33"/>
        <v>0.09</v>
      </c>
      <c r="O248" s="108">
        <v>235</v>
      </c>
      <c r="P248" s="110">
        <f t="shared" si="39"/>
        <v>-701750</v>
      </c>
      <c r="Q248" s="105">
        <f t="shared" si="43"/>
        <v>4010</v>
      </c>
      <c r="R248" s="105">
        <f t="shared" si="40"/>
        <v>-5233.05</v>
      </c>
      <c r="S248" s="110">
        <f t="shared" si="41"/>
        <v>-1223.0500000000002</v>
      </c>
    </row>
    <row r="249" spans="2:19" x14ac:dyDescent="0.25">
      <c r="B249" s="101">
        <f t="shared" si="42"/>
        <v>236</v>
      </c>
      <c r="C249" s="118"/>
      <c r="D249" s="107">
        <f t="shared" si="34"/>
        <v>18466.013759428315</v>
      </c>
      <c r="E249" s="118"/>
      <c r="F249" s="107">
        <f t="shared" si="35"/>
        <v>-13471.553491967587</v>
      </c>
      <c r="G249" s="118"/>
      <c r="H249" s="107">
        <f t="shared" si="36"/>
        <v>4994.4602674607286</v>
      </c>
      <c r="I249" s="107">
        <f t="shared" si="37"/>
        <v>-1814673.1460217733</v>
      </c>
      <c r="J249" s="100">
        <f t="shared" si="38"/>
        <v>4994.4602674607295</v>
      </c>
      <c r="K249" s="100">
        <f t="shared" si="33"/>
        <v>0.09</v>
      </c>
      <c r="O249" s="108">
        <v>236</v>
      </c>
      <c r="P249" s="110">
        <f t="shared" si="39"/>
        <v>-705760</v>
      </c>
      <c r="Q249" s="105">
        <f t="shared" si="43"/>
        <v>4010</v>
      </c>
      <c r="R249" s="105">
        <f t="shared" si="40"/>
        <v>-5263.125</v>
      </c>
      <c r="S249" s="110">
        <f t="shared" si="41"/>
        <v>-1253.125</v>
      </c>
    </row>
    <row r="250" spans="2:19" x14ac:dyDescent="0.25">
      <c r="B250" s="101">
        <f t="shared" si="42"/>
        <v>237</v>
      </c>
      <c r="C250" s="118"/>
      <c r="D250" s="107">
        <f t="shared" si="34"/>
        <v>18604.508862624029</v>
      </c>
      <c r="E250" s="118"/>
      <c r="F250" s="107">
        <f t="shared" si="35"/>
        <v>-13610.0485951633</v>
      </c>
      <c r="G250" s="118"/>
      <c r="H250" s="107">
        <f t="shared" si="36"/>
        <v>4994.4602674607286</v>
      </c>
      <c r="I250" s="107">
        <f t="shared" si="37"/>
        <v>-1833277.6548843973</v>
      </c>
      <c r="J250" s="100">
        <f t="shared" si="38"/>
        <v>4994.4602674607295</v>
      </c>
      <c r="K250" s="100">
        <f t="shared" si="33"/>
        <v>0.09</v>
      </c>
      <c r="O250" s="108">
        <v>237</v>
      </c>
      <c r="P250" s="110">
        <f t="shared" si="39"/>
        <v>-709770</v>
      </c>
      <c r="Q250" s="105">
        <f t="shared" si="43"/>
        <v>4010</v>
      </c>
      <c r="R250" s="105">
        <f t="shared" si="40"/>
        <v>-5293.2</v>
      </c>
      <c r="S250" s="110">
        <f t="shared" si="41"/>
        <v>-1283.1999999999998</v>
      </c>
    </row>
    <row r="251" spans="2:19" x14ac:dyDescent="0.25">
      <c r="B251" s="101">
        <f t="shared" si="42"/>
        <v>238</v>
      </c>
      <c r="C251" s="118"/>
      <c r="D251" s="107">
        <f t="shared" si="34"/>
        <v>18744.042679093709</v>
      </c>
      <c r="E251" s="118"/>
      <c r="F251" s="107">
        <f t="shared" si="35"/>
        <v>-13749.58241163298</v>
      </c>
      <c r="G251" s="118"/>
      <c r="H251" s="107">
        <f t="shared" si="36"/>
        <v>4994.4602674607286</v>
      </c>
      <c r="I251" s="107">
        <f t="shared" si="37"/>
        <v>-1852021.6975634911</v>
      </c>
      <c r="J251" s="100">
        <f t="shared" si="38"/>
        <v>4994.4602674607295</v>
      </c>
      <c r="K251" s="100">
        <f t="shared" si="33"/>
        <v>0.09</v>
      </c>
      <c r="O251" s="108">
        <v>238</v>
      </c>
      <c r="P251" s="110">
        <f t="shared" si="39"/>
        <v>-713780</v>
      </c>
      <c r="Q251" s="105">
        <f t="shared" si="43"/>
        <v>4010</v>
      </c>
      <c r="R251" s="105">
        <f t="shared" si="40"/>
        <v>-5323.2749999999996</v>
      </c>
      <c r="S251" s="110">
        <f t="shared" si="41"/>
        <v>-1313.2749999999996</v>
      </c>
    </row>
    <row r="252" spans="2:19" x14ac:dyDescent="0.25">
      <c r="B252" s="101">
        <f t="shared" si="42"/>
        <v>239</v>
      </c>
      <c r="C252" s="118"/>
      <c r="D252" s="107">
        <f t="shared" si="34"/>
        <v>18884.622999186911</v>
      </c>
      <c r="E252" s="118"/>
      <c r="F252" s="107">
        <f t="shared" si="35"/>
        <v>-13890.162731726183</v>
      </c>
      <c r="G252" s="118"/>
      <c r="H252" s="107">
        <f t="shared" si="36"/>
        <v>4994.4602674607286</v>
      </c>
      <c r="I252" s="107">
        <f t="shared" si="37"/>
        <v>-1870906.3205626779</v>
      </c>
      <c r="J252" s="100">
        <f t="shared" si="38"/>
        <v>4994.4602674607295</v>
      </c>
      <c r="K252" s="100">
        <f t="shared" si="33"/>
        <v>0.09</v>
      </c>
      <c r="O252" s="108">
        <v>239</v>
      </c>
      <c r="P252" s="110">
        <f t="shared" si="39"/>
        <v>-717790</v>
      </c>
      <c r="Q252" s="105">
        <f t="shared" si="43"/>
        <v>4010</v>
      </c>
      <c r="R252" s="105">
        <f t="shared" si="40"/>
        <v>-5353.3499999999995</v>
      </c>
      <c r="S252" s="110">
        <f t="shared" si="41"/>
        <v>-1343.3499999999995</v>
      </c>
    </row>
    <row r="253" spans="2:19" x14ac:dyDescent="0.25">
      <c r="B253" s="101">
        <f t="shared" si="42"/>
        <v>240</v>
      </c>
      <c r="C253" s="118"/>
      <c r="D253" s="107">
        <f t="shared" si="34"/>
        <v>19026.257671680811</v>
      </c>
      <c r="E253" s="118"/>
      <c r="F253" s="107">
        <f t="shared" si="35"/>
        <v>-14031.797404220082</v>
      </c>
      <c r="G253" s="121"/>
      <c r="H253" s="107">
        <f t="shared" si="36"/>
        <v>4994.4602674607286</v>
      </c>
      <c r="I253" s="107">
        <f t="shared" si="37"/>
        <v>-1889932.5782343587</v>
      </c>
      <c r="J253" s="100">
        <f t="shared" si="38"/>
        <v>4994.4602674607295</v>
      </c>
      <c r="K253" s="100">
        <f t="shared" si="33"/>
        <v>0.09</v>
      </c>
      <c r="O253" s="108">
        <v>240</v>
      </c>
      <c r="P253" s="110">
        <f t="shared" si="39"/>
        <v>-721800</v>
      </c>
      <c r="Q253" s="105">
        <f t="shared" si="43"/>
        <v>4010</v>
      </c>
      <c r="R253" s="105">
        <f t="shared" si="40"/>
        <v>-5383.4249999999993</v>
      </c>
      <c r="S253" s="110">
        <f t="shared" si="41"/>
        <v>-1373.4249999999993</v>
      </c>
    </row>
    <row r="254" spans="2:19" x14ac:dyDescent="0.25">
      <c r="B254" s="101">
        <f t="shared" si="42"/>
        <v>241</v>
      </c>
      <c r="C254" s="122"/>
      <c r="D254" s="107">
        <f t="shared" si="34"/>
        <v>19168.954604218419</v>
      </c>
      <c r="E254" s="118"/>
      <c r="F254" s="107">
        <f t="shared" si="35"/>
        <v>-14174.494336757691</v>
      </c>
      <c r="G254" s="121"/>
      <c r="H254" s="107">
        <f t="shared" si="36"/>
        <v>4994.4602674607286</v>
      </c>
      <c r="I254" s="107">
        <f t="shared" si="37"/>
        <v>-1909101.5328385772</v>
      </c>
      <c r="J254" s="100">
        <f t="shared" si="38"/>
        <v>4994.4602674607295</v>
      </c>
      <c r="K254" s="100">
        <f t="shared" si="33"/>
        <v>0.09</v>
      </c>
      <c r="O254" s="108">
        <v>241</v>
      </c>
      <c r="P254" s="110">
        <f t="shared" si="39"/>
        <v>-725810</v>
      </c>
      <c r="Q254" s="105">
        <f t="shared" si="43"/>
        <v>4010</v>
      </c>
      <c r="R254" s="105">
        <f t="shared" si="40"/>
        <v>-5413.5</v>
      </c>
      <c r="S254" s="110">
        <f t="shared" si="41"/>
        <v>-1403.5</v>
      </c>
    </row>
    <row r="255" spans="2:19" x14ac:dyDescent="0.25">
      <c r="B255" s="101">
        <f t="shared" si="42"/>
        <v>242</v>
      </c>
      <c r="C255" s="118"/>
      <c r="D255" s="107">
        <f t="shared" si="34"/>
        <v>19312.721763750058</v>
      </c>
      <c r="E255" s="118"/>
      <c r="F255" s="107">
        <f t="shared" si="35"/>
        <v>-14318.261496289328</v>
      </c>
      <c r="G255" s="121"/>
      <c r="H255" s="107">
        <f t="shared" si="36"/>
        <v>4994.4602674607304</v>
      </c>
      <c r="I255" s="107">
        <f t="shared" si="37"/>
        <v>-1928414.2546023272</v>
      </c>
      <c r="J255" s="100">
        <f t="shared" si="38"/>
        <v>4994.4602674607295</v>
      </c>
      <c r="K255" s="100">
        <f t="shared" si="33"/>
        <v>0.09</v>
      </c>
      <c r="O255" s="108">
        <v>242</v>
      </c>
      <c r="P255" s="110">
        <f t="shared" si="39"/>
        <v>-729820</v>
      </c>
      <c r="Q255" s="105">
        <f t="shared" si="43"/>
        <v>4010</v>
      </c>
      <c r="R255" s="105">
        <f t="shared" si="40"/>
        <v>-5443.5749999999998</v>
      </c>
      <c r="S255" s="110">
        <f t="shared" si="41"/>
        <v>-1433.5749999999998</v>
      </c>
    </row>
    <row r="256" spans="2:19" x14ac:dyDescent="0.25">
      <c r="B256" s="101">
        <f t="shared" si="42"/>
        <v>243</v>
      </c>
      <c r="C256" s="118"/>
      <c r="D256" s="107">
        <f t="shared" si="34"/>
        <v>19457.567176978184</v>
      </c>
      <c r="E256" s="118"/>
      <c r="F256" s="107">
        <f t="shared" si="35"/>
        <v>-14463.106909517453</v>
      </c>
      <c r="G256" s="121"/>
      <c r="H256" s="107">
        <f t="shared" si="36"/>
        <v>4994.4602674607304</v>
      </c>
      <c r="I256" s="107">
        <f t="shared" si="37"/>
        <v>-1947871.8217793053</v>
      </c>
      <c r="J256" s="100">
        <f t="shared" si="38"/>
        <v>4994.4602674607295</v>
      </c>
      <c r="K256" s="100">
        <f t="shared" si="33"/>
        <v>0.09</v>
      </c>
      <c r="O256" s="108">
        <v>243</v>
      </c>
      <c r="P256" s="110">
        <f t="shared" si="39"/>
        <v>-733830</v>
      </c>
      <c r="Q256" s="105">
        <f t="shared" si="43"/>
        <v>4010</v>
      </c>
      <c r="R256" s="105">
        <f t="shared" si="40"/>
        <v>-5473.6500000000005</v>
      </c>
      <c r="S256" s="110">
        <f t="shared" si="41"/>
        <v>-1463.6500000000005</v>
      </c>
    </row>
    <row r="257" spans="2:19" x14ac:dyDescent="0.25">
      <c r="B257" s="101">
        <f t="shared" si="42"/>
        <v>244</v>
      </c>
      <c r="C257" s="118"/>
      <c r="D257" s="107">
        <f t="shared" si="34"/>
        <v>19603.498930805519</v>
      </c>
      <c r="E257" s="118"/>
      <c r="F257" s="107">
        <f t="shared" si="35"/>
        <v>-14609.038663344791</v>
      </c>
      <c r="G257" s="121"/>
      <c r="H257" s="107">
        <f t="shared" si="36"/>
        <v>4994.4602674607286</v>
      </c>
      <c r="I257" s="107">
        <f t="shared" si="37"/>
        <v>-1967475.3207101109</v>
      </c>
      <c r="J257" s="100">
        <f t="shared" si="38"/>
        <v>4994.4602674607295</v>
      </c>
      <c r="K257" s="100">
        <f t="shared" si="33"/>
        <v>0.09</v>
      </c>
      <c r="O257" s="108">
        <v>244</v>
      </c>
      <c r="P257" s="110">
        <f t="shared" si="39"/>
        <v>-737840</v>
      </c>
      <c r="Q257" s="105">
        <f t="shared" si="43"/>
        <v>4010</v>
      </c>
      <c r="R257" s="105">
        <f t="shared" si="40"/>
        <v>-5503.7249999999995</v>
      </c>
      <c r="S257" s="110">
        <f t="shared" si="41"/>
        <v>-1493.7249999999995</v>
      </c>
    </row>
    <row r="258" spans="2:19" x14ac:dyDescent="0.25">
      <c r="B258" s="101">
        <f t="shared" si="42"/>
        <v>245</v>
      </c>
      <c r="C258" s="118"/>
      <c r="D258" s="107">
        <f t="shared" si="34"/>
        <v>19750.525172786562</v>
      </c>
      <c r="E258" s="118"/>
      <c r="F258" s="107">
        <f t="shared" si="35"/>
        <v>-14756.064905325831</v>
      </c>
      <c r="G258" s="121"/>
      <c r="H258" s="107">
        <f t="shared" si="36"/>
        <v>4994.4602674607304</v>
      </c>
      <c r="I258" s="107">
        <f t="shared" si="37"/>
        <v>-1987225.8458828975</v>
      </c>
      <c r="J258" s="100">
        <f t="shared" si="38"/>
        <v>4994.4602674607295</v>
      </c>
      <c r="K258" s="100">
        <f t="shared" si="33"/>
        <v>0.09</v>
      </c>
      <c r="O258" s="108">
        <v>245</v>
      </c>
      <c r="P258" s="110">
        <f t="shared" si="39"/>
        <v>-741850</v>
      </c>
      <c r="Q258" s="105">
        <f t="shared" si="43"/>
        <v>4010</v>
      </c>
      <c r="R258" s="105">
        <f t="shared" si="40"/>
        <v>-5533.7999999999993</v>
      </c>
      <c r="S258" s="110">
        <f t="shared" si="41"/>
        <v>-1523.7999999999993</v>
      </c>
    </row>
    <row r="259" spans="2:19" x14ac:dyDescent="0.25">
      <c r="B259" s="101">
        <f t="shared" si="42"/>
        <v>246</v>
      </c>
      <c r="C259" s="118"/>
      <c r="D259" s="107">
        <f t="shared" si="34"/>
        <v>19898.654111582458</v>
      </c>
      <c r="E259" s="118"/>
      <c r="F259" s="107">
        <f t="shared" si="35"/>
        <v>-14904.19384412173</v>
      </c>
      <c r="G259" s="121"/>
      <c r="H259" s="107">
        <f t="shared" si="36"/>
        <v>4994.4602674607286</v>
      </c>
      <c r="I259" s="107">
        <f t="shared" si="37"/>
        <v>-2007124.4999944801</v>
      </c>
      <c r="J259" s="100">
        <f t="shared" si="38"/>
        <v>4994.4602674607295</v>
      </c>
      <c r="K259" s="100">
        <f t="shared" si="33"/>
        <v>0.09</v>
      </c>
      <c r="O259" s="108">
        <v>246</v>
      </c>
      <c r="P259" s="110">
        <f t="shared" si="39"/>
        <v>-745860</v>
      </c>
      <c r="Q259" s="105">
        <f t="shared" si="43"/>
        <v>4010</v>
      </c>
      <c r="R259" s="105">
        <f t="shared" si="40"/>
        <v>-5563.875</v>
      </c>
      <c r="S259" s="110">
        <f t="shared" si="41"/>
        <v>-1553.875</v>
      </c>
    </row>
    <row r="260" spans="2:19" x14ac:dyDescent="0.25">
      <c r="B260" s="101">
        <f t="shared" si="42"/>
        <v>247</v>
      </c>
      <c r="C260" s="118"/>
      <c r="D260" s="107">
        <f t="shared" si="34"/>
        <v>20047.894017419327</v>
      </c>
      <c r="E260" s="118"/>
      <c r="F260" s="107">
        <f t="shared" si="35"/>
        <v>-15053.433749958598</v>
      </c>
      <c r="G260" s="121"/>
      <c r="H260" s="107">
        <f t="shared" si="36"/>
        <v>4994.4602674607286</v>
      </c>
      <c r="I260" s="107">
        <f t="shared" si="37"/>
        <v>-2027172.3940118994</v>
      </c>
      <c r="J260" s="100">
        <f t="shared" si="38"/>
        <v>4994.4602674607295</v>
      </c>
      <c r="K260" s="100">
        <f t="shared" si="33"/>
        <v>0.09</v>
      </c>
      <c r="O260" s="108">
        <v>247</v>
      </c>
      <c r="P260" s="110">
        <f t="shared" si="39"/>
        <v>-749870</v>
      </c>
      <c r="Q260" s="105">
        <f t="shared" si="43"/>
        <v>4010</v>
      </c>
      <c r="R260" s="105">
        <f t="shared" si="40"/>
        <v>-5593.9499999999989</v>
      </c>
      <c r="S260" s="110">
        <f t="shared" si="41"/>
        <v>-1583.9499999999989</v>
      </c>
    </row>
    <row r="261" spans="2:19" x14ac:dyDescent="0.25">
      <c r="B261" s="101">
        <f t="shared" si="42"/>
        <v>248</v>
      </c>
      <c r="C261" s="118"/>
      <c r="D261" s="107">
        <f t="shared" si="34"/>
        <v>20198.253222549974</v>
      </c>
      <c r="E261" s="118"/>
      <c r="F261" s="107">
        <f t="shared" si="35"/>
        <v>-15203.792955089244</v>
      </c>
      <c r="G261" s="121"/>
      <c r="H261" s="107">
        <f t="shared" si="36"/>
        <v>4994.4602674607304</v>
      </c>
      <c r="I261" s="107">
        <f t="shared" si="37"/>
        <v>-2047370.6472344494</v>
      </c>
      <c r="J261" s="100">
        <f t="shared" si="38"/>
        <v>4994.4602674607295</v>
      </c>
      <c r="K261" s="100">
        <f t="shared" si="33"/>
        <v>0.09</v>
      </c>
      <c r="O261" s="108">
        <v>248</v>
      </c>
      <c r="P261" s="110">
        <f t="shared" si="39"/>
        <v>-753880</v>
      </c>
      <c r="Q261" s="105">
        <f t="shared" si="43"/>
        <v>4010</v>
      </c>
      <c r="R261" s="105">
        <f t="shared" si="40"/>
        <v>-5624.0249999999996</v>
      </c>
      <c r="S261" s="110">
        <f t="shared" si="41"/>
        <v>-1614.0249999999996</v>
      </c>
    </row>
    <row r="262" spans="2:19" x14ac:dyDescent="0.25">
      <c r="B262" s="101">
        <f t="shared" si="42"/>
        <v>249</v>
      </c>
      <c r="C262" s="118"/>
      <c r="D262" s="107">
        <f t="shared" si="34"/>
        <v>20349.7401217191</v>
      </c>
      <c r="E262" s="118"/>
      <c r="F262" s="107">
        <f t="shared" si="35"/>
        <v>-15355.27985425837</v>
      </c>
      <c r="G262" s="121"/>
      <c r="H262" s="107">
        <f t="shared" si="36"/>
        <v>4994.4602674607304</v>
      </c>
      <c r="I262" s="107">
        <f t="shared" si="37"/>
        <v>-2067720.3873561686</v>
      </c>
      <c r="J262" s="100">
        <f t="shared" si="38"/>
        <v>4994.4602674607295</v>
      </c>
      <c r="K262" s="100">
        <f t="shared" si="33"/>
        <v>0.09</v>
      </c>
      <c r="O262" s="108">
        <v>249</v>
      </c>
      <c r="P262" s="110">
        <f t="shared" si="39"/>
        <v>-757890</v>
      </c>
      <c r="Q262" s="105">
        <f t="shared" si="43"/>
        <v>4010</v>
      </c>
      <c r="R262" s="105">
        <f t="shared" si="40"/>
        <v>-5654.1</v>
      </c>
      <c r="S262" s="110">
        <f t="shared" si="41"/>
        <v>-1644.1000000000004</v>
      </c>
    </row>
    <row r="263" spans="2:19" x14ac:dyDescent="0.25">
      <c r="B263" s="101">
        <f t="shared" si="42"/>
        <v>250</v>
      </c>
      <c r="C263" s="118"/>
      <c r="D263" s="107">
        <f t="shared" si="34"/>
        <v>20502.363172631995</v>
      </c>
      <c r="E263" s="118"/>
      <c r="F263" s="107">
        <f t="shared" si="35"/>
        <v>-15507.902905171264</v>
      </c>
      <c r="G263" s="121"/>
      <c r="H263" s="107">
        <f t="shared" si="36"/>
        <v>4994.4602674607304</v>
      </c>
      <c r="I263" s="107">
        <f t="shared" si="37"/>
        <v>-2088222.7505288005</v>
      </c>
      <c r="J263" s="100">
        <f t="shared" si="38"/>
        <v>4994.4602674607295</v>
      </c>
      <c r="K263" s="100">
        <f t="shared" si="33"/>
        <v>0.09</v>
      </c>
      <c r="O263" s="108">
        <v>250</v>
      </c>
      <c r="P263" s="110">
        <f t="shared" si="39"/>
        <v>-761900</v>
      </c>
      <c r="Q263" s="105">
        <f t="shared" si="43"/>
        <v>4010</v>
      </c>
      <c r="R263" s="105">
        <f t="shared" si="40"/>
        <v>-5684.1749999999993</v>
      </c>
      <c r="S263" s="110">
        <f t="shared" si="41"/>
        <v>-1674.1749999999993</v>
      </c>
    </row>
    <row r="264" spans="2:19" x14ac:dyDescent="0.25">
      <c r="B264" s="101">
        <f t="shared" si="42"/>
        <v>251</v>
      </c>
      <c r="C264" s="118"/>
      <c r="D264" s="107">
        <f t="shared" si="34"/>
        <v>20656.130896426734</v>
      </c>
      <c r="E264" s="118"/>
      <c r="F264" s="107">
        <f t="shared" si="35"/>
        <v>-15661.670628966005</v>
      </c>
      <c r="G264" s="121"/>
      <c r="H264" s="107">
        <f t="shared" si="36"/>
        <v>4994.4602674607286</v>
      </c>
      <c r="I264" s="107">
        <f t="shared" si="37"/>
        <v>-2108878.881425227</v>
      </c>
      <c r="J264" s="100">
        <f t="shared" si="38"/>
        <v>4994.4602674607295</v>
      </c>
      <c r="K264" s="100">
        <f t="shared" si="33"/>
        <v>0.09</v>
      </c>
      <c r="O264" s="108">
        <v>251</v>
      </c>
      <c r="P264" s="110">
        <f t="shared" si="39"/>
        <v>-765910</v>
      </c>
      <c r="Q264" s="105">
        <f t="shared" si="43"/>
        <v>4010</v>
      </c>
      <c r="R264" s="105">
        <f t="shared" si="40"/>
        <v>-5714.25</v>
      </c>
      <c r="S264" s="110">
        <f t="shared" si="41"/>
        <v>-1704.25</v>
      </c>
    </row>
    <row r="265" spans="2:19" x14ac:dyDescent="0.25">
      <c r="B265" s="101">
        <f t="shared" si="42"/>
        <v>252</v>
      </c>
      <c r="C265" s="118"/>
      <c r="D265" s="107">
        <f t="shared" si="34"/>
        <v>20811.05187814993</v>
      </c>
      <c r="E265" s="118"/>
      <c r="F265" s="107">
        <f t="shared" si="35"/>
        <v>-15816.591610689202</v>
      </c>
      <c r="G265" s="121"/>
      <c r="H265" s="107">
        <f t="shared" si="36"/>
        <v>4994.4602674607286</v>
      </c>
      <c r="I265" s="107">
        <f t="shared" si="37"/>
        <v>-2129689.9333033771</v>
      </c>
      <c r="J265" s="100">
        <f t="shared" si="38"/>
        <v>4994.4602674607295</v>
      </c>
      <c r="K265" s="100">
        <f t="shared" si="33"/>
        <v>0.09</v>
      </c>
      <c r="O265" s="108">
        <v>252</v>
      </c>
      <c r="P265" s="110">
        <f t="shared" si="39"/>
        <v>-769920</v>
      </c>
      <c r="Q265" s="105">
        <f t="shared" si="43"/>
        <v>4010</v>
      </c>
      <c r="R265" s="105">
        <f t="shared" si="40"/>
        <v>-5744.3249999999998</v>
      </c>
      <c r="S265" s="110">
        <f t="shared" si="41"/>
        <v>-1734.3249999999998</v>
      </c>
    </row>
    <row r="266" spans="2:19" x14ac:dyDescent="0.25">
      <c r="B266" s="101">
        <f t="shared" si="42"/>
        <v>253</v>
      </c>
      <c r="C266" s="118"/>
      <c r="D266" s="107">
        <f t="shared" si="34"/>
        <v>20967.134767236057</v>
      </c>
      <c r="E266" s="118"/>
      <c r="F266" s="107">
        <f t="shared" si="35"/>
        <v>-15972.674499775327</v>
      </c>
      <c r="G266" s="121"/>
      <c r="H266" s="107">
        <f t="shared" si="36"/>
        <v>4994.4602674607304</v>
      </c>
      <c r="I266" s="107">
        <f t="shared" si="37"/>
        <v>-2150657.0680706133</v>
      </c>
      <c r="J266" s="100">
        <f t="shared" si="38"/>
        <v>4994.4602674607295</v>
      </c>
      <c r="K266" s="100">
        <f t="shared" si="33"/>
        <v>0.09</v>
      </c>
      <c r="O266" s="108">
        <v>253</v>
      </c>
      <c r="P266" s="110">
        <f t="shared" si="39"/>
        <v>-773930</v>
      </c>
      <c r="Q266" s="105">
        <f t="shared" si="43"/>
        <v>4010</v>
      </c>
      <c r="R266" s="105">
        <f t="shared" si="40"/>
        <v>-5774.4000000000005</v>
      </c>
      <c r="S266" s="110">
        <f t="shared" si="41"/>
        <v>-1764.4000000000005</v>
      </c>
    </row>
    <row r="267" spans="2:19" x14ac:dyDescent="0.25">
      <c r="B267" s="101">
        <f t="shared" si="42"/>
        <v>254</v>
      </c>
      <c r="C267" s="118"/>
      <c r="D267" s="107">
        <f t="shared" si="34"/>
        <v>21124.388277990329</v>
      </c>
      <c r="E267" s="118"/>
      <c r="F267" s="107">
        <f t="shared" si="35"/>
        <v>-16129.928010529598</v>
      </c>
      <c r="G267" s="121"/>
      <c r="H267" s="107">
        <f t="shared" si="36"/>
        <v>4994.4602674607304</v>
      </c>
      <c r="I267" s="107">
        <f t="shared" si="37"/>
        <v>-2171781.4563486036</v>
      </c>
      <c r="J267" s="100">
        <f t="shared" si="38"/>
        <v>4994.4602674607295</v>
      </c>
      <c r="K267" s="100">
        <f t="shared" si="33"/>
        <v>0.09</v>
      </c>
      <c r="O267" s="108">
        <v>254</v>
      </c>
      <c r="P267" s="110">
        <f t="shared" si="39"/>
        <v>-777940</v>
      </c>
      <c r="Q267" s="105">
        <f t="shared" si="43"/>
        <v>4010</v>
      </c>
      <c r="R267" s="105">
        <f t="shared" si="40"/>
        <v>-5804.4749999999995</v>
      </c>
      <c r="S267" s="110">
        <f t="shared" si="41"/>
        <v>-1794.4749999999995</v>
      </c>
    </row>
    <row r="268" spans="2:19" x14ac:dyDescent="0.25">
      <c r="B268" s="101">
        <f t="shared" si="42"/>
        <v>255</v>
      </c>
      <c r="C268" s="118"/>
      <c r="D268" s="107">
        <f t="shared" si="34"/>
        <v>21282.821190075258</v>
      </c>
      <c r="E268" s="118"/>
      <c r="F268" s="107">
        <f t="shared" si="35"/>
        <v>-16288.360922614527</v>
      </c>
      <c r="G268" s="121"/>
      <c r="H268" s="107">
        <f t="shared" si="36"/>
        <v>4994.4602674607304</v>
      </c>
      <c r="I268" s="107">
        <f t="shared" si="37"/>
        <v>-2193064.2775386791</v>
      </c>
      <c r="J268" s="100">
        <f t="shared" si="38"/>
        <v>4994.4602674607295</v>
      </c>
      <c r="K268" s="100">
        <f t="shared" si="33"/>
        <v>0.09</v>
      </c>
      <c r="O268" s="108">
        <v>255</v>
      </c>
      <c r="P268" s="110">
        <f t="shared" si="39"/>
        <v>-781950</v>
      </c>
      <c r="Q268" s="105">
        <f t="shared" si="43"/>
        <v>4010</v>
      </c>
      <c r="R268" s="105">
        <f t="shared" si="40"/>
        <v>-5834.5499999999993</v>
      </c>
      <c r="S268" s="110">
        <f t="shared" si="41"/>
        <v>-1824.5499999999993</v>
      </c>
    </row>
    <row r="269" spans="2:19" x14ac:dyDescent="0.25">
      <c r="B269" s="101">
        <f t="shared" si="42"/>
        <v>256</v>
      </c>
      <c r="C269" s="118"/>
      <c r="D269" s="107">
        <f t="shared" si="34"/>
        <v>21442.442349000823</v>
      </c>
      <c r="E269" s="118"/>
      <c r="F269" s="107">
        <f t="shared" si="35"/>
        <v>-16447.982081540093</v>
      </c>
      <c r="G269" s="121"/>
      <c r="H269" s="107">
        <f t="shared" si="36"/>
        <v>4994.4602674607304</v>
      </c>
      <c r="I269" s="107">
        <f t="shared" si="37"/>
        <v>-2214506.7198876799</v>
      </c>
      <c r="J269" s="100">
        <f t="shared" si="38"/>
        <v>4994.4602674607295</v>
      </c>
      <c r="K269" s="100">
        <f t="shared" ref="K269:K313" si="44">K268</f>
        <v>0.09</v>
      </c>
      <c r="O269" s="108">
        <v>256</v>
      </c>
      <c r="P269" s="110">
        <f t="shared" si="39"/>
        <v>-785960</v>
      </c>
      <c r="Q269" s="105">
        <f t="shared" si="43"/>
        <v>4010</v>
      </c>
      <c r="R269" s="105">
        <f t="shared" si="40"/>
        <v>-5864.625</v>
      </c>
      <c r="S269" s="110">
        <f t="shared" si="41"/>
        <v>-1854.625</v>
      </c>
    </row>
    <row r="270" spans="2:19" x14ac:dyDescent="0.25">
      <c r="B270" s="101">
        <f t="shared" si="42"/>
        <v>257</v>
      </c>
      <c r="C270" s="118"/>
      <c r="D270" s="107">
        <f t="shared" ref="D270:D313" si="45">J269-F270</f>
        <v>21603.260666618331</v>
      </c>
      <c r="E270" s="118"/>
      <c r="F270" s="107">
        <f t="shared" ref="F270:F313" si="46">(I269*K268)/12</f>
        <v>-16608.800399157601</v>
      </c>
      <c r="G270" s="121"/>
      <c r="H270" s="107">
        <f t="shared" ref="H270:H313" si="47">D270+F270</f>
        <v>4994.4602674607304</v>
      </c>
      <c r="I270" s="107">
        <f t="shared" ref="I270:I313" si="48">I269-D270</f>
        <v>-2236109.980554298</v>
      </c>
      <c r="J270" s="100">
        <f t="shared" ref="J270:J313" si="49">J269</f>
        <v>4994.4602674607295</v>
      </c>
      <c r="K270" s="100">
        <f t="shared" si="44"/>
        <v>0.09</v>
      </c>
      <c r="O270" s="108">
        <v>257</v>
      </c>
      <c r="P270" s="110">
        <f t="shared" ref="P270:P313" si="50">P269-Q270</f>
        <v>-789970</v>
      </c>
      <c r="Q270" s="105">
        <f t="shared" si="43"/>
        <v>4010</v>
      </c>
      <c r="R270" s="105">
        <f t="shared" ref="R270:R313" si="51">(((P269*$R$7/360))*$U$6)</f>
        <v>-5894.7</v>
      </c>
      <c r="S270" s="110">
        <f t="shared" ref="S270:S313" si="52">+Q270+R270</f>
        <v>-1884.6999999999998</v>
      </c>
    </row>
    <row r="271" spans="2:19" x14ac:dyDescent="0.25">
      <c r="B271" s="101">
        <f t="shared" ref="B271:B313" si="53">B270+1</f>
        <v>258</v>
      </c>
      <c r="C271" s="118"/>
      <c r="D271" s="107">
        <f t="shared" si="45"/>
        <v>21765.285121617966</v>
      </c>
      <c r="E271" s="118"/>
      <c r="F271" s="107">
        <f t="shared" si="46"/>
        <v>-16770.824854157236</v>
      </c>
      <c r="G271" s="121"/>
      <c r="H271" s="107">
        <f t="shared" si="47"/>
        <v>4994.4602674607304</v>
      </c>
      <c r="I271" s="107">
        <f t="shared" si="48"/>
        <v>-2257875.2656759159</v>
      </c>
      <c r="J271" s="100">
        <f t="shared" si="49"/>
        <v>4994.4602674607295</v>
      </c>
      <c r="K271" s="100">
        <f t="shared" si="44"/>
        <v>0.09</v>
      </c>
      <c r="O271" s="108">
        <v>258</v>
      </c>
      <c r="P271" s="110">
        <f t="shared" si="50"/>
        <v>-793980</v>
      </c>
      <c r="Q271" s="105">
        <f t="shared" ref="Q271:Q313" si="54">Q270</f>
        <v>4010</v>
      </c>
      <c r="R271" s="105">
        <f t="shared" si="51"/>
        <v>-5924.7750000000005</v>
      </c>
      <c r="S271" s="110">
        <f t="shared" si="52"/>
        <v>-1914.7750000000005</v>
      </c>
    </row>
    <row r="272" spans="2:19" x14ac:dyDescent="0.25">
      <c r="B272" s="101">
        <f t="shared" si="53"/>
        <v>259</v>
      </c>
      <c r="C272" s="118"/>
      <c r="D272" s="107">
        <f t="shared" si="45"/>
        <v>21928.524760030097</v>
      </c>
      <c r="E272" s="118"/>
      <c r="F272" s="107">
        <f t="shared" si="46"/>
        <v>-16934.064492569367</v>
      </c>
      <c r="G272" s="121"/>
      <c r="H272" s="107">
        <f t="shared" si="47"/>
        <v>4994.4602674607304</v>
      </c>
      <c r="I272" s="107">
        <f t="shared" si="48"/>
        <v>-2279803.7904359461</v>
      </c>
      <c r="J272" s="100">
        <f t="shared" si="49"/>
        <v>4994.4602674607295</v>
      </c>
      <c r="K272" s="100">
        <f t="shared" si="44"/>
        <v>0.09</v>
      </c>
      <c r="O272" s="108">
        <v>259</v>
      </c>
      <c r="P272" s="110">
        <f t="shared" si="50"/>
        <v>-797990</v>
      </c>
      <c r="Q272" s="105">
        <f t="shared" si="54"/>
        <v>4010</v>
      </c>
      <c r="R272" s="105">
        <f t="shared" si="51"/>
        <v>-5954.85</v>
      </c>
      <c r="S272" s="110">
        <f t="shared" si="52"/>
        <v>-1944.8500000000004</v>
      </c>
    </row>
    <row r="273" spans="2:19" x14ac:dyDescent="0.25">
      <c r="B273" s="101">
        <f t="shared" si="53"/>
        <v>260</v>
      </c>
      <c r="C273" s="118"/>
      <c r="D273" s="107">
        <f t="shared" si="45"/>
        <v>22092.988695730324</v>
      </c>
      <c r="E273" s="118"/>
      <c r="F273" s="107">
        <f t="shared" si="46"/>
        <v>-17098.528428269594</v>
      </c>
      <c r="G273" s="121"/>
      <c r="H273" s="107">
        <f t="shared" si="47"/>
        <v>4994.4602674607304</v>
      </c>
      <c r="I273" s="107">
        <f t="shared" si="48"/>
        <v>-2301896.7791316765</v>
      </c>
      <c r="J273" s="100">
        <f t="shared" si="49"/>
        <v>4994.4602674607295</v>
      </c>
      <c r="K273" s="100">
        <f t="shared" si="44"/>
        <v>0.09</v>
      </c>
      <c r="O273" s="108">
        <v>260</v>
      </c>
      <c r="P273" s="110">
        <f t="shared" si="50"/>
        <v>-802000</v>
      </c>
      <c r="Q273" s="105">
        <f t="shared" si="54"/>
        <v>4010</v>
      </c>
      <c r="R273" s="105">
        <f t="shared" si="51"/>
        <v>-5984.9249999999993</v>
      </c>
      <c r="S273" s="110">
        <f t="shared" si="52"/>
        <v>-1974.9249999999993</v>
      </c>
    </row>
    <row r="274" spans="2:19" x14ac:dyDescent="0.25">
      <c r="B274" s="101">
        <f t="shared" si="53"/>
        <v>261</v>
      </c>
      <c r="C274" s="118"/>
      <c r="D274" s="107">
        <f t="shared" si="45"/>
        <v>22258.686110948303</v>
      </c>
      <c r="E274" s="118"/>
      <c r="F274" s="107">
        <f t="shared" si="46"/>
        <v>-17264.225843487573</v>
      </c>
      <c r="G274" s="121"/>
      <c r="H274" s="107">
        <f t="shared" si="47"/>
        <v>4994.4602674607304</v>
      </c>
      <c r="I274" s="107">
        <f t="shared" si="48"/>
        <v>-2324155.4652426247</v>
      </c>
      <c r="J274" s="100">
        <f t="shared" si="49"/>
        <v>4994.4602674607295</v>
      </c>
      <c r="K274" s="100">
        <f t="shared" si="44"/>
        <v>0.09</v>
      </c>
      <c r="O274" s="108">
        <v>261</v>
      </c>
      <c r="P274" s="110">
        <f t="shared" si="50"/>
        <v>-806010</v>
      </c>
      <c r="Q274" s="105">
        <f t="shared" si="54"/>
        <v>4010</v>
      </c>
      <c r="R274" s="105">
        <f t="shared" si="51"/>
        <v>-6015</v>
      </c>
      <c r="S274" s="110">
        <f t="shared" si="52"/>
        <v>-2005</v>
      </c>
    </row>
    <row r="275" spans="2:19" x14ac:dyDescent="0.25">
      <c r="B275" s="101">
        <f t="shared" si="53"/>
        <v>262</v>
      </c>
      <c r="C275" s="118"/>
      <c r="D275" s="107">
        <f t="shared" si="45"/>
        <v>22425.626256780415</v>
      </c>
      <c r="E275" s="118"/>
      <c r="F275" s="107">
        <f t="shared" si="46"/>
        <v>-17431.165989319685</v>
      </c>
      <c r="G275" s="121"/>
      <c r="H275" s="107">
        <f t="shared" si="47"/>
        <v>4994.4602674607304</v>
      </c>
      <c r="I275" s="107">
        <f t="shared" si="48"/>
        <v>-2346581.091499405</v>
      </c>
      <c r="J275" s="100">
        <f t="shared" si="49"/>
        <v>4994.4602674607295</v>
      </c>
      <c r="K275" s="100">
        <f t="shared" si="44"/>
        <v>0.09</v>
      </c>
      <c r="O275" s="108">
        <v>262</v>
      </c>
      <c r="P275" s="110">
        <f t="shared" si="50"/>
        <v>-810020</v>
      </c>
      <c r="Q275" s="105">
        <f t="shared" si="54"/>
        <v>4010</v>
      </c>
      <c r="R275" s="105">
        <f t="shared" si="51"/>
        <v>-6045.0749999999998</v>
      </c>
      <c r="S275" s="110">
        <f t="shared" si="52"/>
        <v>-2035.0749999999998</v>
      </c>
    </row>
    <row r="276" spans="2:19" x14ac:dyDescent="0.25">
      <c r="B276" s="101">
        <f t="shared" si="53"/>
        <v>263</v>
      </c>
      <c r="C276" s="118"/>
      <c r="D276" s="107">
        <f t="shared" si="45"/>
        <v>22593.818453706266</v>
      </c>
      <c r="E276" s="118"/>
      <c r="F276" s="107">
        <f t="shared" si="46"/>
        <v>-17599.358186245536</v>
      </c>
      <c r="G276" s="121"/>
      <c r="H276" s="107">
        <f t="shared" si="47"/>
        <v>4994.4602674607304</v>
      </c>
      <c r="I276" s="107">
        <f t="shared" si="48"/>
        <v>-2369174.9099531113</v>
      </c>
      <c r="J276" s="100">
        <f t="shared" si="49"/>
        <v>4994.4602674607295</v>
      </c>
      <c r="K276" s="100">
        <f t="shared" si="44"/>
        <v>0.09</v>
      </c>
      <c r="O276" s="108">
        <v>263</v>
      </c>
      <c r="P276" s="110">
        <f t="shared" si="50"/>
        <v>-814030</v>
      </c>
      <c r="Q276" s="105">
        <f t="shared" si="54"/>
        <v>4010</v>
      </c>
      <c r="R276" s="105">
        <f t="shared" si="51"/>
        <v>-6075.15</v>
      </c>
      <c r="S276" s="110">
        <f t="shared" si="52"/>
        <v>-2065.1499999999996</v>
      </c>
    </row>
    <row r="277" spans="2:19" x14ac:dyDescent="0.25">
      <c r="B277" s="101">
        <f t="shared" si="53"/>
        <v>264</v>
      </c>
      <c r="C277" s="118"/>
      <c r="D277" s="107">
        <f t="shared" si="45"/>
        <v>22763.272092109062</v>
      </c>
      <c r="E277" s="118"/>
      <c r="F277" s="107">
        <f t="shared" si="46"/>
        <v>-17768.811824648332</v>
      </c>
      <c r="G277" s="121"/>
      <c r="H277" s="107">
        <f t="shared" si="47"/>
        <v>4994.4602674607304</v>
      </c>
      <c r="I277" s="107">
        <f t="shared" si="48"/>
        <v>-2391938.1820452204</v>
      </c>
      <c r="J277" s="100">
        <f t="shared" si="49"/>
        <v>4994.4602674607295</v>
      </c>
      <c r="K277" s="100">
        <f t="shared" si="44"/>
        <v>0.09</v>
      </c>
      <c r="O277" s="108">
        <v>264</v>
      </c>
      <c r="P277" s="110">
        <f t="shared" si="50"/>
        <v>-818040</v>
      </c>
      <c r="Q277" s="105">
        <f t="shared" si="54"/>
        <v>4010</v>
      </c>
      <c r="R277" s="105">
        <f t="shared" si="51"/>
        <v>-6105.2249999999995</v>
      </c>
      <c r="S277" s="110">
        <f t="shared" si="52"/>
        <v>-2095.2249999999995</v>
      </c>
    </row>
    <row r="278" spans="2:19" x14ac:dyDescent="0.25">
      <c r="B278" s="101">
        <f t="shared" si="53"/>
        <v>265</v>
      </c>
      <c r="C278" s="118"/>
      <c r="D278" s="107">
        <f t="shared" si="45"/>
        <v>22933.996632799881</v>
      </c>
      <c r="E278" s="118"/>
      <c r="F278" s="107">
        <f t="shared" si="46"/>
        <v>-17939.536365339151</v>
      </c>
      <c r="G278" s="121"/>
      <c r="H278" s="107">
        <f t="shared" si="47"/>
        <v>4994.4602674607304</v>
      </c>
      <c r="I278" s="107">
        <f t="shared" si="48"/>
        <v>-2414872.1786780204</v>
      </c>
      <c r="J278" s="100">
        <f t="shared" si="49"/>
        <v>4994.4602674607295</v>
      </c>
      <c r="K278" s="100">
        <f t="shared" si="44"/>
        <v>0.09</v>
      </c>
      <c r="O278" s="108">
        <v>265</v>
      </c>
      <c r="P278" s="110">
        <f t="shared" si="50"/>
        <v>-822050</v>
      </c>
      <c r="Q278" s="105">
        <f t="shared" si="54"/>
        <v>4010</v>
      </c>
      <c r="R278" s="105">
        <f t="shared" si="51"/>
        <v>-6135.2999999999993</v>
      </c>
      <c r="S278" s="110">
        <f t="shared" si="52"/>
        <v>-2125.2999999999993</v>
      </c>
    </row>
    <row r="279" spans="2:19" x14ac:dyDescent="0.25">
      <c r="B279" s="101">
        <f t="shared" si="53"/>
        <v>266</v>
      </c>
      <c r="C279" s="118"/>
      <c r="D279" s="107">
        <f t="shared" si="45"/>
        <v>23106.001607545881</v>
      </c>
      <c r="E279" s="118"/>
      <c r="F279" s="107">
        <f t="shared" si="46"/>
        <v>-18111.54134008515</v>
      </c>
      <c r="G279" s="121"/>
      <c r="H279" s="107">
        <f t="shared" si="47"/>
        <v>4994.4602674607304</v>
      </c>
      <c r="I279" s="107">
        <f t="shared" si="48"/>
        <v>-2437978.180285566</v>
      </c>
      <c r="J279" s="100">
        <f t="shared" si="49"/>
        <v>4994.4602674607295</v>
      </c>
      <c r="K279" s="100">
        <f t="shared" si="44"/>
        <v>0.09</v>
      </c>
      <c r="O279" s="108">
        <v>266</v>
      </c>
      <c r="P279" s="110">
        <f t="shared" si="50"/>
        <v>-826060</v>
      </c>
      <c r="Q279" s="105">
        <f t="shared" si="54"/>
        <v>4010</v>
      </c>
      <c r="R279" s="105">
        <f t="shared" si="51"/>
        <v>-6165.375</v>
      </c>
      <c r="S279" s="110">
        <f t="shared" si="52"/>
        <v>-2155.375</v>
      </c>
    </row>
    <row r="280" spans="2:19" x14ac:dyDescent="0.25">
      <c r="B280" s="101">
        <f t="shared" si="53"/>
        <v>267</v>
      </c>
      <c r="C280" s="118"/>
      <c r="D280" s="107">
        <f t="shared" si="45"/>
        <v>23279.296619602475</v>
      </c>
      <c r="E280" s="118"/>
      <c r="F280" s="107">
        <f t="shared" si="46"/>
        <v>-18284.836352141745</v>
      </c>
      <c r="G280" s="121"/>
      <c r="H280" s="107">
        <f t="shared" si="47"/>
        <v>4994.4602674607304</v>
      </c>
      <c r="I280" s="107">
        <f t="shared" si="48"/>
        <v>-2461257.4769051685</v>
      </c>
      <c r="J280" s="100">
        <f t="shared" si="49"/>
        <v>4994.4602674607295</v>
      </c>
      <c r="K280" s="100">
        <f t="shared" si="44"/>
        <v>0.09</v>
      </c>
      <c r="O280" s="108">
        <v>267</v>
      </c>
      <c r="P280" s="110">
        <f t="shared" si="50"/>
        <v>-830070</v>
      </c>
      <c r="Q280" s="105">
        <f t="shared" si="54"/>
        <v>4010</v>
      </c>
      <c r="R280" s="105">
        <f t="shared" si="51"/>
        <v>-6195.45</v>
      </c>
      <c r="S280" s="110">
        <f t="shared" si="52"/>
        <v>-2185.4499999999998</v>
      </c>
    </row>
    <row r="281" spans="2:19" x14ac:dyDescent="0.25">
      <c r="B281" s="101">
        <f t="shared" si="53"/>
        <v>268</v>
      </c>
      <c r="C281" s="118"/>
      <c r="D281" s="107">
        <f t="shared" si="45"/>
        <v>23453.891344249492</v>
      </c>
      <c r="E281" s="118"/>
      <c r="F281" s="107">
        <f t="shared" si="46"/>
        <v>-18459.431076788762</v>
      </c>
      <c r="G281" s="121"/>
      <c r="H281" s="107">
        <f t="shared" si="47"/>
        <v>4994.4602674607304</v>
      </c>
      <c r="I281" s="107">
        <f t="shared" si="48"/>
        <v>-2484711.3682494182</v>
      </c>
      <c r="J281" s="100">
        <f t="shared" si="49"/>
        <v>4994.4602674607295</v>
      </c>
      <c r="K281" s="100">
        <f t="shared" si="44"/>
        <v>0.09</v>
      </c>
      <c r="O281" s="108">
        <v>268</v>
      </c>
      <c r="P281" s="110">
        <f t="shared" si="50"/>
        <v>-834080</v>
      </c>
      <c r="Q281" s="105">
        <f t="shared" si="54"/>
        <v>4010</v>
      </c>
      <c r="R281" s="105">
        <f t="shared" si="51"/>
        <v>-6225.5250000000005</v>
      </c>
      <c r="S281" s="110">
        <f t="shared" si="52"/>
        <v>-2215.5250000000005</v>
      </c>
    </row>
    <row r="282" spans="2:19" x14ac:dyDescent="0.25">
      <c r="B282" s="101">
        <f t="shared" si="53"/>
        <v>269</v>
      </c>
      <c r="C282" s="118"/>
      <c r="D282" s="107">
        <f t="shared" si="45"/>
        <v>23629.795529331368</v>
      </c>
      <c r="E282" s="118"/>
      <c r="F282" s="107">
        <f t="shared" si="46"/>
        <v>-18635.335261870638</v>
      </c>
      <c r="G282" s="121"/>
      <c r="H282" s="107">
        <f t="shared" si="47"/>
        <v>4994.4602674607304</v>
      </c>
      <c r="I282" s="107">
        <f t="shared" si="48"/>
        <v>-2508341.1637787498</v>
      </c>
      <c r="J282" s="100">
        <f t="shared" si="49"/>
        <v>4994.4602674607295</v>
      </c>
      <c r="K282" s="100">
        <f t="shared" si="44"/>
        <v>0.09</v>
      </c>
      <c r="O282" s="108">
        <v>269</v>
      </c>
      <c r="P282" s="110">
        <f t="shared" si="50"/>
        <v>-838090</v>
      </c>
      <c r="Q282" s="105">
        <f t="shared" si="54"/>
        <v>4010</v>
      </c>
      <c r="R282" s="105">
        <f t="shared" si="51"/>
        <v>-6255.5999999999995</v>
      </c>
      <c r="S282" s="110">
        <f t="shared" si="52"/>
        <v>-2245.5999999999995</v>
      </c>
    </row>
    <row r="283" spans="2:19" x14ac:dyDescent="0.25">
      <c r="B283" s="101">
        <f t="shared" si="53"/>
        <v>270</v>
      </c>
      <c r="C283" s="118"/>
      <c r="D283" s="107">
        <f t="shared" si="45"/>
        <v>23807.018995801354</v>
      </c>
      <c r="E283" s="118"/>
      <c r="F283" s="107">
        <f t="shared" si="46"/>
        <v>-18812.558728340624</v>
      </c>
      <c r="G283" s="121"/>
      <c r="H283" s="107">
        <f t="shared" si="47"/>
        <v>4994.4602674607304</v>
      </c>
      <c r="I283" s="107">
        <f t="shared" si="48"/>
        <v>-2532148.1827745512</v>
      </c>
      <c r="J283" s="100">
        <f t="shared" si="49"/>
        <v>4994.4602674607295</v>
      </c>
      <c r="K283" s="100">
        <f t="shared" si="44"/>
        <v>0.09</v>
      </c>
      <c r="O283" s="108">
        <v>270</v>
      </c>
      <c r="P283" s="110">
        <f t="shared" si="50"/>
        <v>-842100</v>
      </c>
      <c r="Q283" s="105">
        <f t="shared" si="54"/>
        <v>4010</v>
      </c>
      <c r="R283" s="105">
        <f t="shared" si="51"/>
        <v>-6285.6749999999993</v>
      </c>
      <c r="S283" s="110">
        <f t="shared" si="52"/>
        <v>-2275.6749999999993</v>
      </c>
    </row>
    <row r="284" spans="2:19" x14ac:dyDescent="0.25">
      <c r="B284" s="101">
        <f t="shared" si="53"/>
        <v>271</v>
      </c>
      <c r="C284" s="118"/>
      <c r="D284" s="107">
        <f t="shared" si="45"/>
        <v>23985.571638269863</v>
      </c>
      <c r="E284" s="118"/>
      <c r="F284" s="107">
        <f t="shared" si="46"/>
        <v>-18991.111370809132</v>
      </c>
      <c r="G284" s="121"/>
      <c r="H284" s="107">
        <f t="shared" si="47"/>
        <v>4994.4602674607304</v>
      </c>
      <c r="I284" s="107">
        <f t="shared" si="48"/>
        <v>-2556133.754412821</v>
      </c>
      <c r="J284" s="100">
        <f t="shared" si="49"/>
        <v>4994.4602674607295</v>
      </c>
      <c r="K284" s="100">
        <f t="shared" si="44"/>
        <v>0.09</v>
      </c>
      <c r="O284" s="108">
        <v>271</v>
      </c>
      <c r="P284" s="110">
        <f t="shared" si="50"/>
        <v>-846110</v>
      </c>
      <c r="Q284" s="105">
        <f t="shared" si="54"/>
        <v>4010</v>
      </c>
      <c r="R284" s="105">
        <f t="shared" si="51"/>
        <v>-6315.75</v>
      </c>
      <c r="S284" s="110">
        <f t="shared" si="52"/>
        <v>-2305.75</v>
      </c>
    </row>
    <row r="285" spans="2:19" x14ac:dyDescent="0.25">
      <c r="B285" s="101">
        <f t="shared" si="53"/>
        <v>272</v>
      </c>
      <c r="C285" s="118"/>
      <c r="D285" s="107">
        <f t="shared" si="45"/>
        <v>24165.463425556885</v>
      </c>
      <c r="E285" s="118"/>
      <c r="F285" s="107">
        <f t="shared" si="46"/>
        <v>-19171.003158096155</v>
      </c>
      <c r="G285" s="121"/>
      <c r="H285" s="107">
        <f t="shared" si="47"/>
        <v>4994.4602674607304</v>
      </c>
      <c r="I285" s="107">
        <f t="shared" si="48"/>
        <v>-2580299.2178383777</v>
      </c>
      <c r="J285" s="100">
        <f t="shared" si="49"/>
        <v>4994.4602674607295</v>
      </c>
      <c r="K285" s="100">
        <f t="shared" si="44"/>
        <v>0.09</v>
      </c>
      <c r="O285" s="108">
        <v>272</v>
      </c>
      <c r="P285" s="110">
        <f t="shared" si="50"/>
        <v>-850120</v>
      </c>
      <c r="Q285" s="105">
        <f t="shared" si="54"/>
        <v>4010</v>
      </c>
      <c r="R285" s="105">
        <f t="shared" si="51"/>
        <v>-6345.8249999999989</v>
      </c>
      <c r="S285" s="110">
        <f t="shared" si="52"/>
        <v>-2335.8249999999989</v>
      </c>
    </row>
    <row r="286" spans="2:19" x14ac:dyDescent="0.25">
      <c r="B286" s="101">
        <f t="shared" si="53"/>
        <v>273</v>
      </c>
      <c r="C286" s="118"/>
      <c r="D286" s="107">
        <f t="shared" si="45"/>
        <v>24346.70440124856</v>
      </c>
      <c r="E286" s="118"/>
      <c r="F286" s="107">
        <f t="shared" si="46"/>
        <v>-19352.24413378783</v>
      </c>
      <c r="G286" s="121"/>
      <c r="H286" s="107">
        <f t="shared" si="47"/>
        <v>4994.4602674607304</v>
      </c>
      <c r="I286" s="107">
        <f t="shared" si="48"/>
        <v>-2604645.9222396263</v>
      </c>
      <c r="J286" s="100">
        <f t="shared" si="49"/>
        <v>4994.4602674607295</v>
      </c>
      <c r="K286" s="100">
        <f t="shared" si="44"/>
        <v>0.09</v>
      </c>
      <c r="O286" s="108">
        <v>273</v>
      </c>
      <c r="P286" s="110">
        <f t="shared" si="50"/>
        <v>-854130</v>
      </c>
      <c r="Q286" s="105">
        <f t="shared" si="54"/>
        <v>4010</v>
      </c>
      <c r="R286" s="105">
        <f t="shared" si="51"/>
        <v>-6375.9</v>
      </c>
      <c r="S286" s="110">
        <f t="shared" si="52"/>
        <v>-2365.8999999999996</v>
      </c>
    </row>
    <row r="287" spans="2:19" x14ac:dyDescent="0.25">
      <c r="B287" s="101">
        <f t="shared" si="53"/>
        <v>274</v>
      </c>
      <c r="C287" s="118"/>
      <c r="D287" s="107">
        <f t="shared" si="45"/>
        <v>24529.304684257928</v>
      </c>
      <c r="E287" s="118"/>
      <c r="F287" s="107">
        <f t="shared" si="46"/>
        <v>-19534.844416797197</v>
      </c>
      <c r="G287" s="121"/>
      <c r="H287" s="107">
        <f t="shared" si="47"/>
        <v>4994.4602674607304</v>
      </c>
      <c r="I287" s="107">
        <f t="shared" si="48"/>
        <v>-2629175.2269238844</v>
      </c>
      <c r="J287" s="100">
        <f t="shared" si="49"/>
        <v>4994.4602674607295</v>
      </c>
      <c r="K287" s="100">
        <f t="shared" si="44"/>
        <v>0.09</v>
      </c>
      <c r="O287" s="108">
        <v>274</v>
      </c>
      <c r="P287" s="110">
        <f t="shared" si="50"/>
        <v>-858140</v>
      </c>
      <c r="Q287" s="105">
        <f t="shared" si="54"/>
        <v>4010</v>
      </c>
      <c r="R287" s="105">
        <f t="shared" si="51"/>
        <v>-6405.9750000000004</v>
      </c>
      <c r="S287" s="110">
        <f t="shared" si="52"/>
        <v>-2395.9750000000004</v>
      </c>
    </row>
    <row r="288" spans="2:19" x14ac:dyDescent="0.25">
      <c r="B288" s="101">
        <f t="shared" si="53"/>
        <v>275</v>
      </c>
      <c r="C288" s="118"/>
      <c r="D288" s="107">
        <f t="shared" si="45"/>
        <v>24713.27446938986</v>
      </c>
      <c r="E288" s="118"/>
      <c r="F288" s="107">
        <f t="shared" si="46"/>
        <v>-19718.81420192913</v>
      </c>
      <c r="G288" s="121"/>
      <c r="H288" s="107">
        <f t="shared" si="47"/>
        <v>4994.4602674607304</v>
      </c>
      <c r="I288" s="107">
        <f t="shared" si="48"/>
        <v>-2653888.5013932744</v>
      </c>
      <c r="J288" s="100">
        <f t="shared" si="49"/>
        <v>4994.4602674607295</v>
      </c>
      <c r="K288" s="100">
        <f t="shared" si="44"/>
        <v>0.09</v>
      </c>
      <c r="O288" s="108">
        <v>275</v>
      </c>
      <c r="P288" s="110">
        <f t="shared" si="50"/>
        <v>-862150</v>
      </c>
      <c r="Q288" s="105">
        <f t="shared" si="54"/>
        <v>4010</v>
      </c>
      <c r="R288" s="105">
        <f t="shared" si="51"/>
        <v>-6436.0499999999993</v>
      </c>
      <c r="S288" s="110">
        <f t="shared" si="52"/>
        <v>-2426.0499999999993</v>
      </c>
    </row>
    <row r="289" spans="2:19" x14ac:dyDescent="0.25">
      <c r="B289" s="101">
        <f t="shared" si="53"/>
        <v>276</v>
      </c>
      <c r="C289" s="118"/>
      <c r="D289" s="107">
        <f t="shared" si="45"/>
        <v>24898.624027910289</v>
      </c>
      <c r="E289" s="118"/>
      <c r="F289" s="107">
        <f t="shared" si="46"/>
        <v>-19904.163760449559</v>
      </c>
      <c r="G289" s="121"/>
      <c r="H289" s="107">
        <f t="shared" si="47"/>
        <v>4994.4602674607304</v>
      </c>
      <c r="I289" s="107">
        <f t="shared" si="48"/>
        <v>-2678787.1254211846</v>
      </c>
      <c r="J289" s="100">
        <f t="shared" si="49"/>
        <v>4994.4602674607295</v>
      </c>
      <c r="K289" s="100">
        <f t="shared" si="44"/>
        <v>0.09</v>
      </c>
      <c r="O289" s="108">
        <v>276</v>
      </c>
      <c r="P289" s="110">
        <f t="shared" si="50"/>
        <v>-866160</v>
      </c>
      <c r="Q289" s="105">
        <f t="shared" si="54"/>
        <v>4010</v>
      </c>
      <c r="R289" s="105">
        <f t="shared" si="51"/>
        <v>-6466.125</v>
      </c>
      <c r="S289" s="110">
        <f t="shared" si="52"/>
        <v>-2456.125</v>
      </c>
    </row>
    <row r="290" spans="2:19" x14ac:dyDescent="0.25">
      <c r="B290" s="101">
        <f t="shared" si="53"/>
        <v>277</v>
      </c>
      <c r="C290" s="118"/>
      <c r="D290" s="107">
        <f t="shared" si="45"/>
        <v>25085.363708119614</v>
      </c>
      <c r="E290" s="118"/>
      <c r="F290" s="107">
        <f t="shared" si="46"/>
        <v>-20090.903440658883</v>
      </c>
      <c r="G290" s="121"/>
      <c r="H290" s="107">
        <f t="shared" si="47"/>
        <v>4994.4602674607304</v>
      </c>
      <c r="I290" s="107">
        <f t="shared" si="48"/>
        <v>-2703872.4891293044</v>
      </c>
      <c r="J290" s="100">
        <f t="shared" si="49"/>
        <v>4994.4602674607295</v>
      </c>
      <c r="K290" s="100">
        <f t="shared" si="44"/>
        <v>0.09</v>
      </c>
      <c r="O290" s="108">
        <v>277</v>
      </c>
      <c r="P290" s="110">
        <f t="shared" si="50"/>
        <v>-870170</v>
      </c>
      <c r="Q290" s="105">
        <f t="shared" si="54"/>
        <v>4010</v>
      </c>
      <c r="R290" s="105">
        <f t="shared" si="51"/>
        <v>-6496.2</v>
      </c>
      <c r="S290" s="110">
        <f t="shared" si="52"/>
        <v>-2486.1999999999998</v>
      </c>
    </row>
    <row r="291" spans="2:19" x14ac:dyDescent="0.25">
      <c r="B291" s="101">
        <f t="shared" si="53"/>
        <v>278</v>
      </c>
      <c r="C291" s="118"/>
      <c r="D291" s="107">
        <f t="shared" si="45"/>
        <v>25273.503935930512</v>
      </c>
      <c r="E291" s="118"/>
      <c r="F291" s="107">
        <f t="shared" si="46"/>
        <v>-20279.043668469782</v>
      </c>
      <c r="G291" s="121"/>
      <c r="H291" s="107">
        <f t="shared" si="47"/>
        <v>4994.4602674607304</v>
      </c>
      <c r="I291" s="107">
        <f t="shared" si="48"/>
        <v>-2729145.9930652347</v>
      </c>
      <c r="J291" s="100">
        <f t="shared" si="49"/>
        <v>4994.4602674607295</v>
      </c>
      <c r="K291" s="100">
        <f t="shared" si="44"/>
        <v>0.09</v>
      </c>
      <c r="O291" s="108">
        <v>278</v>
      </c>
      <c r="P291" s="110">
        <f t="shared" si="50"/>
        <v>-874180</v>
      </c>
      <c r="Q291" s="105">
        <f t="shared" si="54"/>
        <v>4010</v>
      </c>
      <c r="R291" s="105">
        <f t="shared" si="51"/>
        <v>-6526.2750000000005</v>
      </c>
      <c r="S291" s="110">
        <f t="shared" si="52"/>
        <v>-2516.2750000000005</v>
      </c>
    </row>
    <row r="292" spans="2:19" x14ac:dyDescent="0.25">
      <c r="B292" s="101">
        <f t="shared" si="53"/>
        <v>279</v>
      </c>
      <c r="C292" s="118"/>
      <c r="D292" s="107">
        <f t="shared" si="45"/>
        <v>25463.055215449989</v>
      </c>
      <c r="E292" s="118"/>
      <c r="F292" s="107">
        <f t="shared" si="46"/>
        <v>-20468.594947989259</v>
      </c>
      <c r="G292" s="121"/>
      <c r="H292" s="107">
        <f t="shared" si="47"/>
        <v>4994.4602674607304</v>
      </c>
      <c r="I292" s="107">
        <f t="shared" si="48"/>
        <v>-2754609.0482806847</v>
      </c>
      <c r="J292" s="100">
        <f t="shared" si="49"/>
        <v>4994.4602674607295</v>
      </c>
      <c r="K292" s="100">
        <f t="shared" si="44"/>
        <v>0.09</v>
      </c>
      <c r="O292" s="108">
        <v>279</v>
      </c>
      <c r="P292" s="110">
        <f t="shared" si="50"/>
        <v>-878190</v>
      </c>
      <c r="Q292" s="105">
        <f t="shared" si="54"/>
        <v>4010</v>
      </c>
      <c r="R292" s="105">
        <f t="shared" si="51"/>
        <v>-6556.3499999999995</v>
      </c>
      <c r="S292" s="110">
        <f t="shared" si="52"/>
        <v>-2546.3499999999995</v>
      </c>
    </row>
    <row r="293" spans="2:19" x14ac:dyDescent="0.25">
      <c r="B293" s="101">
        <f t="shared" si="53"/>
        <v>280</v>
      </c>
      <c r="C293" s="118"/>
      <c r="D293" s="107">
        <f t="shared" si="45"/>
        <v>25654.028129565864</v>
      </c>
      <c r="E293" s="118"/>
      <c r="F293" s="107">
        <f t="shared" si="46"/>
        <v>-20659.567862105134</v>
      </c>
      <c r="G293" s="121"/>
      <c r="H293" s="107">
        <f t="shared" si="47"/>
        <v>4994.4602674607304</v>
      </c>
      <c r="I293" s="107">
        <f t="shared" si="48"/>
        <v>-2780263.0764102507</v>
      </c>
      <c r="J293" s="100">
        <f t="shared" si="49"/>
        <v>4994.4602674607295</v>
      </c>
      <c r="K293" s="100">
        <f t="shared" si="44"/>
        <v>0.09</v>
      </c>
      <c r="O293" s="108">
        <v>280</v>
      </c>
      <c r="P293" s="110">
        <f t="shared" si="50"/>
        <v>-882200</v>
      </c>
      <c r="Q293" s="105">
        <f t="shared" si="54"/>
        <v>4010</v>
      </c>
      <c r="R293" s="105">
        <f t="shared" si="51"/>
        <v>-6586.4249999999993</v>
      </c>
      <c r="S293" s="110">
        <f t="shared" si="52"/>
        <v>-2576.4249999999993</v>
      </c>
    </row>
    <row r="294" spans="2:19" x14ac:dyDescent="0.25">
      <c r="B294" s="101">
        <f t="shared" si="53"/>
        <v>281</v>
      </c>
      <c r="C294" s="118"/>
      <c r="D294" s="107">
        <f t="shared" si="45"/>
        <v>25846.433340537609</v>
      </c>
      <c r="E294" s="118"/>
      <c r="F294" s="107">
        <f t="shared" si="46"/>
        <v>-20851.973073076879</v>
      </c>
      <c r="G294" s="121"/>
      <c r="H294" s="107">
        <f t="shared" si="47"/>
        <v>4994.4602674607304</v>
      </c>
      <c r="I294" s="107">
        <f t="shared" si="48"/>
        <v>-2806109.5097507886</v>
      </c>
      <c r="J294" s="100">
        <f t="shared" si="49"/>
        <v>4994.4602674607295</v>
      </c>
      <c r="K294" s="100">
        <f t="shared" si="44"/>
        <v>0.09</v>
      </c>
      <c r="O294" s="108">
        <v>281</v>
      </c>
      <c r="P294" s="110">
        <f t="shared" si="50"/>
        <v>-886210</v>
      </c>
      <c r="Q294" s="105">
        <f t="shared" si="54"/>
        <v>4010</v>
      </c>
      <c r="R294" s="105">
        <f t="shared" si="51"/>
        <v>-6616.5</v>
      </c>
      <c r="S294" s="110">
        <f t="shared" si="52"/>
        <v>-2606.5</v>
      </c>
    </row>
    <row r="295" spans="2:19" x14ac:dyDescent="0.25">
      <c r="B295" s="101">
        <f t="shared" si="53"/>
        <v>282</v>
      </c>
      <c r="C295" s="118"/>
      <c r="D295" s="107">
        <f t="shared" si="45"/>
        <v>26040.281590591643</v>
      </c>
      <c r="E295" s="118"/>
      <c r="F295" s="107">
        <f t="shared" si="46"/>
        <v>-21045.821323130913</v>
      </c>
      <c r="G295" s="121"/>
      <c r="H295" s="107">
        <f t="shared" si="47"/>
        <v>4994.4602674607304</v>
      </c>
      <c r="I295" s="107">
        <f t="shared" si="48"/>
        <v>-2832149.7913413802</v>
      </c>
      <c r="J295" s="100">
        <f t="shared" si="49"/>
        <v>4994.4602674607295</v>
      </c>
      <c r="K295" s="100">
        <f t="shared" si="44"/>
        <v>0.09</v>
      </c>
      <c r="O295" s="108">
        <v>282</v>
      </c>
      <c r="P295" s="110">
        <f t="shared" si="50"/>
        <v>-890220</v>
      </c>
      <c r="Q295" s="105">
        <f t="shared" si="54"/>
        <v>4010</v>
      </c>
      <c r="R295" s="105">
        <f t="shared" si="51"/>
        <v>-6646.5749999999998</v>
      </c>
      <c r="S295" s="110">
        <f t="shared" si="52"/>
        <v>-2636.5749999999998</v>
      </c>
    </row>
    <row r="296" spans="2:19" x14ac:dyDescent="0.25">
      <c r="B296" s="101">
        <f t="shared" si="53"/>
        <v>283</v>
      </c>
      <c r="C296" s="118"/>
      <c r="D296" s="107">
        <f t="shared" si="45"/>
        <v>26235.583702521082</v>
      </c>
      <c r="E296" s="118"/>
      <c r="F296" s="107">
        <f t="shared" si="46"/>
        <v>-21241.123435060352</v>
      </c>
      <c r="G296" s="121"/>
      <c r="H296" s="107">
        <f t="shared" si="47"/>
        <v>4994.4602674607304</v>
      </c>
      <c r="I296" s="107">
        <f t="shared" si="48"/>
        <v>-2858385.3750439011</v>
      </c>
      <c r="J296" s="100">
        <f t="shared" si="49"/>
        <v>4994.4602674607295</v>
      </c>
      <c r="K296" s="100">
        <f t="shared" si="44"/>
        <v>0.09</v>
      </c>
      <c r="O296" s="108">
        <v>283</v>
      </c>
      <c r="P296" s="110">
        <f t="shared" si="50"/>
        <v>-894230</v>
      </c>
      <c r="Q296" s="105">
        <f t="shared" si="54"/>
        <v>4010</v>
      </c>
      <c r="R296" s="105">
        <f t="shared" si="51"/>
        <v>-6676.6500000000005</v>
      </c>
      <c r="S296" s="110">
        <f t="shared" si="52"/>
        <v>-2666.6500000000005</v>
      </c>
    </row>
    <row r="297" spans="2:19" x14ac:dyDescent="0.25">
      <c r="B297" s="101">
        <f t="shared" si="53"/>
        <v>284</v>
      </c>
      <c r="C297" s="118"/>
      <c r="D297" s="107">
        <f t="shared" si="45"/>
        <v>26432.350580289989</v>
      </c>
      <c r="E297" s="118"/>
      <c r="F297" s="107">
        <f t="shared" si="46"/>
        <v>-21437.890312829259</v>
      </c>
      <c r="G297" s="121"/>
      <c r="H297" s="107">
        <f t="shared" si="47"/>
        <v>4994.4602674607304</v>
      </c>
      <c r="I297" s="107">
        <f t="shared" si="48"/>
        <v>-2884817.7256241911</v>
      </c>
      <c r="J297" s="100">
        <f t="shared" si="49"/>
        <v>4994.4602674607295</v>
      </c>
      <c r="K297" s="100">
        <f t="shared" si="44"/>
        <v>0.09</v>
      </c>
      <c r="O297" s="108">
        <v>284</v>
      </c>
      <c r="P297" s="110">
        <f t="shared" si="50"/>
        <v>-898240</v>
      </c>
      <c r="Q297" s="105">
        <f t="shared" si="54"/>
        <v>4010</v>
      </c>
      <c r="R297" s="105">
        <f t="shared" si="51"/>
        <v>-6706.7250000000004</v>
      </c>
      <c r="S297" s="110">
        <f t="shared" si="52"/>
        <v>-2696.7250000000004</v>
      </c>
    </row>
    <row r="298" spans="2:19" x14ac:dyDescent="0.25">
      <c r="B298" s="101">
        <f t="shared" si="53"/>
        <v>285</v>
      </c>
      <c r="C298" s="118"/>
      <c r="D298" s="107">
        <f t="shared" si="45"/>
        <v>26630.593209642164</v>
      </c>
      <c r="E298" s="118"/>
      <c r="F298" s="107">
        <f t="shared" si="46"/>
        <v>-21636.132942181433</v>
      </c>
      <c r="G298" s="121"/>
      <c r="H298" s="107">
        <f t="shared" si="47"/>
        <v>4994.4602674607304</v>
      </c>
      <c r="I298" s="107">
        <f t="shared" si="48"/>
        <v>-2911448.3188338331</v>
      </c>
      <c r="J298" s="100">
        <f t="shared" si="49"/>
        <v>4994.4602674607295</v>
      </c>
      <c r="K298" s="100">
        <f t="shared" si="44"/>
        <v>0.09</v>
      </c>
      <c r="O298" s="108">
        <v>285</v>
      </c>
      <c r="P298" s="110">
        <f t="shared" si="50"/>
        <v>-902250</v>
      </c>
      <c r="Q298" s="105">
        <f t="shared" si="54"/>
        <v>4010</v>
      </c>
      <c r="R298" s="105">
        <f t="shared" si="51"/>
        <v>-6736.7999999999993</v>
      </c>
      <c r="S298" s="110">
        <f t="shared" si="52"/>
        <v>-2726.7999999999993</v>
      </c>
    </row>
    <row r="299" spans="2:19" x14ac:dyDescent="0.25">
      <c r="B299" s="101">
        <f t="shared" si="53"/>
        <v>286</v>
      </c>
      <c r="C299" s="118"/>
      <c r="D299" s="107">
        <f t="shared" si="45"/>
        <v>26830.322658714478</v>
      </c>
      <c r="E299" s="118"/>
      <c r="F299" s="107">
        <f t="shared" si="46"/>
        <v>-21835.862391253748</v>
      </c>
      <c r="G299" s="121"/>
      <c r="H299" s="107">
        <f t="shared" si="47"/>
        <v>4994.4602674607304</v>
      </c>
      <c r="I299" s="107">
        <f t="shared" si="48"/>
        <v>-2938278.6414925475</v>
      </c>
      <c r="J299" s="100">
        <f t="shared" si="49"/>
        <v>4994.4602674607295</v>
      </c>
      <c r="K299" s="100">
        <f t="shared" si="44"/>
        <v>0.09</v>
      </c>
      <c r="O299" s="108">
        <v>286</v>
      </c>
      <c r="P299" s="110">
        <f t="shared" si="50"/>
        <v>-906260</v>
      </c>
      <c r="Q299" s="105">
        <f t="shared" si="54"/>
        <v>4010</v>
      </c>
      <c r="R299" s="105">
        <f t="shared" si="51"/>
        <v>-6766.875</v>
      </c>
      <c r="S299" s="110">
        <f t="shared" si="52"/>
        <v>-2756.875</v>
      </c>
    </row>
    <row r="300" spans="2:19" x14ac:dyDescent="0.25">
      <c r="B300" s="101">
        <f t="shared" si="53"/>
        <v>287</v>
      </c>
      <c r="C300" s="118"/>
      <c r="D300" s="107">
        <f t="shared" si="45"/>
        <v>27031.550078654836</v>
      </c>
      <c r="E300" s="118"/>
      <c r="F300" s="107">
        <f t="shared" si="46"/>
        <v>-22037.089811194106</v>
      </c>
      <c r="G300" s="121"/>
      <c r="H300" s="107">
        <f t="shared" si="47"/>
        <v>4994.4602674607304</v>
      </c>
      <c r="I300" s="107">
        <f t="shared" si="48"/>
        <v>-2965310.1915712021</v>
      </c>
      <c r="J300" s="100">
        <f t="shared" si="49"/>
        <v>4994.4602674607295</v>
      </c>
      <c r="K300" s="100">
        <f t="shared" si="44"/>
        <v>0.09</v>
      </c>
      <c r="O300" s="108">
        <v>287</v>
      </c>
      <c r="P300" s="110">
        <f t="shared" si="50"/>
        <v>-910270</v>
      </c>
      <c r="Q300" s="105">
        <f t="shared" si="54"/>
        <v>4010</v>
      </c>
      <c r="R300" s="105">
        <f t="shared" si="51"/>
        <v>-6796.95</v>
      </c>
      <c r="S300" s="110">
        <f t="shared" si="52"/>
        <v>-2786.95</v>
      </c>
    </row>
    <row r="301" spans="2:19" x14ac:dyDescent="0.25">
      <c r="B301" s="101">
        <f t="shared" si="53"/>
        <v>288</v>
      </c>
      <c r="C301" s="118"/>
      <c r="D301" s="107">
        <f t="shared" si="45"/>
        <v>27234.286704244747</v>
      </c>
      <c r="E301" s="118"/>
      <c r="F301" s="107">
        <f t="shared" si="46"/>
        <v>-22239.826436784017</v>
      </c>
      <c r="G301" s="121"/>
      <c r="H301" s="107">
        <f t="shared" si="47"/>
        <v>4994.4602674607304</v>
      </c>
      <c r="I301" s="107">
        <f t="shared" si="48"/>
        <v>-2992544.4782754467</v>
      </c>
      <c r="J301" s="100">
        <f t="shared" si="49"/>
        <v>4994.4602674607295</v>
      </c>
      <c r="K301" s="100">
        <f t="shared" si="44"/>
        <v>0.09</v>
      </c>
      <c r="O301" s="108">
        <v>288</v>
      </c>
      <c r="P301" s="110">
        <f t="shared" si="50"/>
        <v>-914280</v>
      </c>
      <c r="Q301" s="105">
        <f t="shared" si="54"/>
        <v>4010</v>
      </c>
      <c r="R301" s="105">
        <f t="shared" si="51"/>
        <v>-6827.0249999999996</v>
      </c>
      <c r="S301" s="110">
        <f t="shared" si="52"/>
        <v>-2817.0249999999996</v>
      </c>
    </row>
    <row r="302" spans="2:19" x14ac:dyDescent="0.25">
      <c r="B302" s="101">
        <f t="shared" si="53"/>
        <v>289</v>
      </c>
      <c r="C302" s="118"/>
      <c r="D302" s="107">
        <f t="shared" si="45"/>
        <v>27438.543854526579</v>
      </c>
      <c r="E302" s="118"/>
      <c r="F302" s="107">
        <f t="shared" si="46"/>
        <v>-22444.083587065848</v>
      </c>
      <c r="G302" s="121"/>
      <c r="H302" s="107">
        <f t="shared" si="47"/>
        <v>4994.4602674607304</v>
      </c>
      <c r="I302" s="107">
        <f t="shared" si="48"/>
        <v>-3019983.0221299734</v>
      </c>
      <c r="J302" s="100">
        <f t="shared" si="49"/>
        <v>4994.4602674607295</v>
      </c>
      <c r="K302" s="100">
        <f t="shared" si="44"/>
        <v>0.09</v>
      </c>
      <c r="O302" s="108">
        <v>289</v>
      </c>
      <c r="P302" s="110">
        <f t="shared" si="50"/>
        <v>-918290</v>
      </c>
      <c r="Q302" s="105">
        <f t="shared" si="54"/>
        <v>4010</v>
      </c>
      <c r="R302" s="105">
        <f t="shared" si="51"/>
        <v>-6857.0999999999995</v>
      </c>
      <c r="S302" s="110">
        <f t="shared" si="52"/>
        <v>-2847.0999999999995</v>
      </c>
    </row>
    <row r="303" spans="2:19" x14ac:dyDescent="0.25">
      <c r="B303" s="101">
        <f t="shared" si="53"/>
        <v>290</v>
      </c>
      <c r="C303" s="118"/>
      <c r="D303" s="107">
        <f t="shared" si="45"/>
        <v>27644.332933435533</v>
      </c>
      <c r="E303" s="118"/>
      <c r="F303" s="107">
        <f t="shared" si="46"/>
        <v>-22649.872665974803</v>
      </c>
      <c r="G303" s="121"/>
      <c r="H303" s="107">
        <f t="shared" si="47"/>
        <v>4994.4602674607304</v>
      </c>
      <c r="I303" s="107">
        <f t="shared" si="48"/>
        <v>-3047627.3550634091</v>
      </c>
      <c r="J303" s="100">
        <f t="shared" si="49"/>
        <v>4994.4602674607295</v>
      </c>
      <c r="K303" s="100">
        <f t="shared" si="44"/>
        <v>0.09</v>
      </c>
      <c r="O303" s="108">
        <v>290</v>
      </c>
      <c r="P303" s="110">
        <f t="shared" si="50"/>
        <v>-922300</v>
      </c>
      <c r="Q303" s="105">
        <f t="shared" si="54"/>
        <v>4010</v>
      </c>
      <c r="R303" s="105">
        <f t="shared" si="51"/>
        <v>-6887.1749999999993</v>
      </c>
      <c r="S303" s="110">
        <f t="shared" si="52"/>
        <v>-2877.1749999999993</v>
      </c>
    </row>
    <row r="304" spans="2:19" x14ac:dyDescent="0.25">
      <c r="B304" s="101">
        <f t="shared" si="53"/>
        <v>291</v>
      </c>
      <c r="C304" s="118"/>
      <c r="D304" s="107">
        <f t="shared" si="45"/>
        <v>27851.6654304363</v>
      </c>
      <c r="E304" s="118"/>
      <c r="F304" s="107">
        <f t="shared" si="46"/>
        <v>-22857.20516297557</v>
      </c>
      <c r="G304" s="121"/>
      <c r="H304" s="107">
        <f t="shared" si="47"/>
        <v>4994.4602674607304</v>
      </c>
      <c r="I304" s="107">
        <f t="shared" si="48"/>
        <v>-3075479.0204938455</v>
      </c>
      <c r="J304" s="100">
        <f t="shared" si="49"/>
        <v>4994.4602674607295</v>
      </c>
      <c r="K304" s="100">
        <f t="shared" si="44"/>
        <v>0.09</v>
      </c>
      <c r="O304" s="108">
        <v>291</v>
      </c>
      <c r="P304" s="110">
        <f t="shared" si="50"/>
        <v>-926310</v>
      </c>
      <c r="Q304" s="105">
        <f t="shared" si="54"/>
        <v>4010</v>
      </c>
      <c r="R304" s="105">
        <f t="shared" si="51"/>
        <v>-6917.25</v>
      </c>
      <c r="S304" s="110">
        <f t="shared" si="52"/>
        <v>-2907.25</v>
      </c>
    </row>
    <row r="305" spans="2:19" x14ac:dyDescent="0.25">
      <c r="B305" s="101">
        <f t="shared" si="53"/>
        <v>292</v>
      </c>
      <c r="C305" s="118"/>
      <c r="D305" s="107">
        <f t="shared" si="45"/>
        <v>28060.552921164573</v>
      </c>
      <c r="E305" s="118"/>
      <c r="F305" s="107">
        <f t="shared" si="46"/>
        <v>-23066.092653703843</v>
      </c>
      <c r="G305" s="121"/>
      <c r="H305" s="107">
        <f t="shared" si="47"/>
        <v>4994.4602674607304</v>
      </c>
      <c r="I305" s="107">
        <f t="shared" si="48"/>
        <v>-3103539.5734150102</v>
      </c>
      <c r="J305" s="100">
        <f t="shared" si="49"/>
        <v>4994.4602674607295</v>
      </c>
      <c r="K305" s="100">
        <f t="shared" si="44"/>
        <v>0.09</v>
      </c>
      <c r="O305" s="108">
        <v>292</v>
      </c>
      <c r="P305" s="110">
        <f t="shared" si="50"/>
        <v>-930320</v>
      </c>
      <c r="Q305" s="105">
        <f t="shared" si="54"/>
        <v>4010</v>
      </c>
      <c r="R305" s="105">
        <f t="shared" si="51"/>
        <v>-6947.3249999999998</v>
      </c>
      <c r="S305" s="110">
        <f t="shared" si="52"/>
        <v>-2937.3249999999998</v>
      </c>
    </row>
    <row r="306" spans="2:19" x14ac:dyDescent="0.25">
      <c r="B306" s="101">
        <f t="shared" si="53"/>
        <v>293</v>
      </c>
      <c r="C306" s="118"/>
      <c r="D306" s="107">
        <f t="shared" si="45"/>
        <v>28271.007068073304</v>
      </c>
      <c r="E306" s="118"/>
      <c r="F306" s="107">
        <f t="shared" si="46"/>
        <v>-23276.546800612574</v>
      </c>
      <c r="G306" s="121"/>
      <c r="H306" s="107">
        <f t="shared" si="47"/>
        <v>4994.4602674607304</v>
      </c>
      <c r="I306" s="107">
        <f t="shared" si="48"/>
        <v>-3131810.5804830836</v>
      </c>
      <c r="J306" s="100">
        <f t="shared" si="49"/>
        <v>4994.4602674607295</v>
      </c>
      <c r="K306" s="100">
        <f t="shared" si="44"/>
        <v>0.09</v>
      </c>
      <c r="O306" s="108">
        <v>293</v>
      </c>
      <c r="P306" s="110">
        <f t="shared" si="50"/>
        <v>-934330</v>
      </c>
      <c r="Q306" s="105">
        <f t="shared" si="54"/>
        <v>4010</v>
      </c>
      <c r="R306" s="105">
        <f t="shared" si="51"/>
        <v>-6977.4000000000005</v>
      </c>
      <c r="S306" s="110">
        <f t="shared" si="52"/>
        <v>-2967.4000000000005</v>
      </c>
    </row>
    <row r="307" spans="2:19" x14ac:dyDescent="0.25">
      <c r="B307" s="101">
        <f t="shared" si="53"/>
        <v>294</v>
      </c>
      <c r="C307" s="118"/>
      <c r="D307" s="107">
        <f t="shared" si="45"/>
        <v>28483.039621083855</v>
      </c>
      <c r="E307" s="118"/>
      <c r="F307" s="107">
        <f t="shared" si="46"/>
        <v>-23488.579353623125</v>
      </c>
      <c r="G307" s="121"/>
      <c r="H307" s="107">
        <f t="shared" si="47"/>
        <v>4994.4602674607304</v>
      </c>
      <c r="I307" s="107">
        <f t="shared" si="48"/>
        <v>-3160293.6201041676</v>
      </c>
      <c r="J307" s="100">
        <f t="shared" si="49"/>
        <v>4994.4602674607295</v>
      </c>
      <c r="K307" s="100">
        <f t="shared" si="44"/>
        <v>0.09</v>
      </c>
      <c r="O307" s="108">
        <v>294</v>
      </c>
      <c r="P307" s="110">
        <f t="shared" si="50"/>
        <v>-938340</v>
      </c>
      <c r="Q307" s="105">
        <f t="shared" si="54"/>
        <v>4010</v>
      </c>
      <c r="R307" s="105">
        <f t="shared" si="51"/>
        <v>-7007.4749999999995</v>
      </c>
      <c r="S307" s="110">
        <f t="shared" si="52"/>
        <v>-2997.4749999999995</v>
      </c>
    </row>
    <row r="308" spans="2:19" x14ac:dyDescent="0.25">
      <c r="B308" s="101">
        <f t="shared" si="53"/>
        <v>295</v>
      </c>
      <c r="C308" s="118"/>
      <c r="D308" s="107">
        <f t="shared" si="45"/>
        <v>28696.662418241987</v>
      </c>
      <c r="E308" s="118"/>
      <c r="F308" s="107">
        <f t="shared" si="46"/>
        <v>-23702.202150781257</v>
      </c>
      <c r="G308" s="121"/>
      <c r="H308" s="107">
        <f t="shared" si="47"/>
        <v>4994.4602674607304</v>
      </c>
      <c r="I308" s="107">
        <f t="shared" si="48"/>
        <v>-3188990.2825224097</v>
      </c>
      <c r="J308" s="100">
        <f t="shared" si="49"/>
        <v>4994.4602674607295</v>
      </c>
      <c r="K308" s="100">
        <f t="shared" si="44"/>
        <v>0.09</v>
      </c>
      <c r="O308" s="108">
        <v>295</v>
      </c>
      <c r="P308" s="110">
        <f t="shared" si="50"/>
        <v>-942350</v>
      </c>
      <c r="Q308" s="105">
        <f t="shared" si="54"/>
        <v>4010</v>
      </c>
      <c r="R308" s="105">
        <f t="shared" si="51"/>
        <v>-7037.5499999999993</v>
      </c>
      <c r="S308" s="110">
        <f t="shared" si="52"/>
        <v>-3027.5499999999993</v>
      </c>
    </row>
    <row r="309" spans="2:19" x14ac:dyDescent="0.25">
      <c r="B309" s="101">
        <f t="shared" si="53"/>
        <v>296</v>
      </c>
      <c r="C309" s="118"/>
      <c r="D309" s="107">
        <f t="shared" si="45"/>
        <v>28911.887386378803</v>
      </c>
      <c r="E309" s="118"/>
      <c r="F309" s="107">
        <f t="shared" si="46"/>
        <v>-23917.427118918073</v>
      </c>
      <c r="G309" s="121"/>
      <c r="H309" s="107">
        <f t="shared" si="47"/>
        <v>4994.4602674607304</v>
      </c>
      <c r="I309" s="107">
        <f t="shared" si="48"/>
        <v>-3217902.1699087885</v>
      </c>
      <c r="J309" s="100">
        <f t="shared" si="49"/>
        <v>4994.4602674607295</v>
      </c>
      <c r="K309" s="100">
        <f t="shared" si="44"/>
        <v>0.09</v>
      </c>
      <c r="O309" s="108">
        <v>296</v>
      </c>
      <c r="P309" s="110">
        <f t="shared" si="50"/>
        <v>-946360</v>
      </c>
      <c r="Q309" s="105">
        <f t="shared" si="54"/>
        <v>4010</v>
      </c>
      <c r="R309" s="105">
        <f t="shared" si="51"/>
        <v>-7067.625</v>
      </c>
      <c r="S309" s="110">
        <f t="shared" si="52"/>
        <v>-3057.625</v>
      </c>
    </row>
    <row r="310" spans="2:19" x14ac:dyDescent="0.25">
      <c r="B310" s="101">
        <f t="shared" si="53"/>
        <v>297</v>
      </c>
      <c r="C310" s="118"/>
      <c r="D310" s="107">
        <f t="shared" si="45"/>
        <v>29128.726541776643</v>
      </c>
      <c r="E310" s="118"/>
      <c r="F310" s="107">
        <f t="shared" si="46"/>
        <v>-24134.266274315913</v>
      </c>
      <c r="G310" s="121"/>
      <c r="H310" s="107">
        <f t="shared" si="47"/>
        <v>4994.4602674607304</v>
      </c>
      <c r="I310" s="107">
        <f t="shared" si="48"/>
        <v>-3247030.8964505652</v>
      </c>
      <c r="J310" s="100">
        <f t="shared" si="49"/>
        <v>4994.4602674607295</v>
      </c>
      <c r="K310" s="100">
        <f t="shared" si="44"/>
        <v>0.09</v>
      </c>
      <c r="O310" s="108">
        <v>297</v>
      </c>
      <c r="P310" s="110">
        <f t="shared" si="50"/>
        <v>-950370</v>
      </c>
      <c r="Q310" s="105">
        <f t="shared" si="54"/>
        <v>4010</v>
      </c>
      <c r="R310" s="105">
        <f t="shared" si="51"/>
        <v>-7097.6999999999989</v>
      </c>
      <c r="S310" s="110">
        <f t="shared" si="52"/>
        <v>-3087.6999999999989</v>
      </c>
    </row>
    <row r="311" spans="2:19" x14ac:dyDescent="0.25">
      <c r="B311" s="101">
        <f t="shared" si="53"/>
        <v>298</v>
      </c>
      <c r="C311" s="118"/>
      <c r="D311" s="107">
        <f t="shared" si="45"/>
        <v>29347.191990839969</v>
      </c>
      <c r="E311" s="118"/>
      <c r="F311" s="107">
        <f t="shared" si="46"/>
        <v>-24352.731723379238</v>
      </c>
      <c r="G311" s="121"/>
      <c r="H311" s="107">
        <f t="shared" si="47"/>
        <v>4994.4602674607304</v>
      </c>
      <c r="I311" s="107">
        <f t="shared" si="48"/>
        <v>-3276378.088441405</v>
      </c>
      <c r="J311" s="100">
        <f t="shared" si="49"/>
        <v>4994.4602674607295</v>
      </c>
      <c r="K311" s="100">
        <f t="shared" si="44"/>
        <v>0.09</v>
      </c>
      <c r="O311" s="108">
        <v>298</v>
      </c>
      <c r="P311" s="110">
        <f t="shared" si="50"/>
        <v>-954380</v>
      </c>
      <c r="Q311" s="105">
        <f t="shared" si="54"/>
        <v>4010</v>
      </c>
      <c r="R311" s="105">
        <f t="shared" si="51"/>
        <v>-7127.7749999999996</v>
      </c>
      <c r="S311" s="110">
        <f t="shared" si="52"/>
        <v>-3117.7749999999996</v>
      </c>
    </row>
    <row r="312" spans="2:19" x14ac:dyDescent="0.25">
      <c r="B312" s="101">
        <f t="shared" si="53"/>
        <v>299</v>
      </c>
      <c r="C312" s="118"/>
      <c r="D312" s="107">
        <f t="shared" si="45"/>
        <v>29567.29593077127</v>
      </c>
      <c r="E312" s="118"/>
      <c r="F312" s="107">
        <f t="shared" si="46"/>
        <v>-24572.83566331054</v>
      </c>
      <c r="G312" s="121"/>
      <c r="H312" s="107">
        <f t="shared" si="47"/>
        <v>4994.4602674607304</v>
      </c>
      <c r="I312" s="107">
        <f t="shared" si="48"/>
        <v>-3305945.3843721761</v>
      </c>
      <c r="J312" s="100">
        <f t="shared" si="49"/>
        <v>4994.4602674607295</v>
      </c>
      <c r="K312" s="100">
        <f t="shared" si="44"/>
        <v>0.09</v>
      </c>
      <c r="O312" s="108">
        <v>299</v>
      </c>
      <c r="P312" s="110">
        <f t="shared" si="50"/>
        <v>-958390</v>
      </c>
      <c r="Q312" s="105">
        <f t="shared" si="54"/>
        <v>4010</v>
      </c>
      <c r="R312" s="105">
        <f t="shared" si="51"/>
        <v>-7157.85</v>
      </c>
      <c r="S312" s="110">
        <f t="shared" si="52"/>
        <v>-3147.8500000000004</v>
      </c>
    </row>
    <row r="313" spans="2:19" x14ac:dyDescent="0.25">
      <c r="B313" s="101">
        <f t="shared" si="53"/>
        <v>300</v>
      </c>
      <c r="C313" s="118"/>
      <c r="D313" s="107">
        <f t="shared" si="45"/>
        <v>29789.050650252047</v>
      </c>
      <c r="E313" s="118"/>
      <c r="F313" s="107">
        <f t="shared" si="46"/>
        <v>-24794.590382791317</v>
      </c>
      <c r="G313" s="121"/>
      <c r="H313" s="107">
        <f t="shared" si="47"/>
        <v>4994.4602674607304</v>
      </c>
      <c r="I313" s="107">
        <f t="shared" si="48"/>
        <v>-3335734.4350224282</v>
      </c>
      <c r="J313" s="100">
        <f t="shared" si="49"/>
        <v>4994.4602674607295</v>
      </c>
      <c r="K313" s="100">
        <f t="shared" si="44"/>
        <v>0.09</v>
      </c>
      <c r="O313" s="108">
        <v>300</v>
      </c>
      <c r="P313" s="110">
        <f t="shared" si="50"/>
        <v>-962400</v>
      </c>
      <c r="Q313" s="105">
        <f t="shared" si="54"/>
        <v>4010</v>
      </c>
      <c r="R313" s="105">
        <f t="shared" si="51"/>
        <v>-7187.9249999999993</v>
      </c>
      <c r="S313" s="110">
        <f t="shared" si="52"/>
        <v>-3177.9249999999993</v>
      </c>
    </row>
    <row r="314" spans="2:19" x14ac:dyDescent="0.25">
      <c r="B314" s="123"/>
    </row>
    <row r="315" spans="2:19" x14ac:dyDescent="0.25">
      <c r="B315" s="123"/>
    </row>
    <row r="316" spans="2:19" x14ac:dyDescent="0.25">
      <c r="B316" s="123"/>
    </row>
    <row r="317" spans="2:19" x14ac:dyDescent="0.25">
      <c r="B317" s="123"/>
    </row>
    <row r="318" spans="2:19" x14ac:dyDescent="0.25">
      <c r="B318" s="123"/>
    </row>
    <row r="319" spans="2:19" x14ac:dyDescent="0.25">
      <c r="B319" s="123"/>
    </row>
    <row r="320" spans="2:19" x14ac:dyDescent="0.25">
      <c r="B320" s="123"/>
    </row>
  </sheetData>
  <sheetProtection sheet="1" objects="1" scenarios="1"/>
  <mergeCells count="14">
    <mergeCell ref="S9:S12"/>
    <mergeCell ref="D5:I5"/>
    <mergeCell ref="P5:R5"/>
    <mergeCell ref="B9:B12"/>
    <mergeCell ref="D9:D12"/>
    <mergeCell ref="E9:G12"/>
    <mergeCell ref="H9:H12"/>
    <mergeCell ref="I9:I12"/>
    <mergeCell ref="J9:J11"/>
    <mergeCell ref="K9:K11"/>
    <mergeCell ref="O9:O12"/>
    <mergeCell ref="P9:P12"/>
    <mergeCell ref="Q9:Q12"/>
    <mergeCell ref="R9:R12"/>
  </mergeCells>
  <printOptions horizontalCentered="1" verticalCentered="1"/>
  <pageMargins left="0.74791666666666701" right="0.74791666666666701" top="1.53402777777778" bottom="0.98402777777777795" header="0.511811023622047" footer="0"/>
  <pageSetup paperSize="9" scale="95" orientation="portrait" horizontalDpi="300" verticalDpi="300"/>
  <headerFooter>
    <oddFooter>&amp;CAsesor de Negocios: ____________________________________________________
Celular :_____________
Correo:_____________&amp;R&amp;D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77"/>
  <sheetViews>
    <sheetView showGridLines="0" tabSelected="1" topLeftCell="A50" zoomScaleNormal="100" workbookViewId="0">
      <selection sqref="A1:K76"/>
    </sheetView>
  </sheetViews>
  <sheetFormatPr baseColWidth="10" defaultColWidth="10.5703125" defaultRowHeight="15" x14ac:dyDescent="0.25"/>
  <cols>
    <col min="1" max="1" width="2.28515625" style="124" customWidth="1"/>
    <col min="2" max="2" width="25.85546875" style="124" customWidth="1"/>
    <col min="3" max="3" width="13.5703125" style="124" customWidth="1"/>
    <col min="4" max="4" width="10.5703125" style="124"/>
    <col min="5" max="5" width="10.85546875" style="124" customWidth="1"/>
    <col min="6" max="6" width="6.7109375" style="124" customWidth="1"/>
    <col min="7" max="7" width="12.85546875" style="124" customWidth="1"/>
    <col min="8" max="8" width="20" style="124" customWidth="1"/>
    <col min="9" max="9" width="15.42578125" style="124" customWidth="1"/>
    <col min="10" max="10" width="15.5703125" style="124" customWidth="1"/>
    <col min="11" max="1024" width="10.5703125" style="124"/>
  </cols>
  <sheetData>
    <row r="1" spans="1:11" x14ac:dyDescent="0.25">
      <c r="A1" s="60"/>
      <c r="B1" s="60"/>
      <c r="C1" s="190" t="s">
        <v>162</v>
      </c>
      <c r="D1" s="190"/>
      <c r="E1" s="190"/>
      <c r="F1" s="190"/>
      <c r="G1" s="190"/>
      <c r="H1" s="190"/>
      <c r="I1" s="190"/>
      <c r="J1" s="67"/>
    </row>
    <row r="2" spans="1:11" x14ac:dyDescent="0.25">
      <c r="A2" s="60"/>
      <c r="B2" s="60"/>
      <c r="C2" s="190" t="s">
        <v>163</v>
      </c>
      <c r="D2" s="190"/>
      <c r="E2" s="190"/>
      <c r="F2" s="190"/>
      <c r="G2" s="190"/>
      <c r="H2" s="190"/>
      <c r="I2" s="190"/>
      <c r="J2" s="67"/>
    </row>
    <row r="3" spans="1:11" x14ac:dyDescent="0.25">
      <c r="A3" s="60"/>
      <c r="B3" s="60"/>
      <c r="C3" s="190" t="s">
        <v>164</v>
      </c>
      <c r="D3" s="190"/>
      <c r="E3" s="190"/>
      <c r="F3" s="190"/>
      <c r="G3" s="190"/>
      <c r="H3" s="190"/>
      <c r="I3" s="190"/>
      <c r="J3" s="67"/>
    </row>
    <row r="4" spans="1:11" x14ac:dyDescent="0.25">
      <c r="A4" s="60"/>
      <c r="B4" s="60"/>
      <c r="C4" s="76"/>
      <c r="D4" s="76"/>
      <c r="E4" s="76"/>
      <c r="F4" s="76"/>
      <c r="G4" s="76"/>
      <c r="H4" s="76"/>
      <c r="I4" s="76"/>
      <c r="J4" s="76"/>
    </row>
    <row r="5" spans="1:11" ht="15" customHeight="1" x14ac:dyDescent="0.25">
      <c r="A5" s="125"/>
      <c r="B5" s="126" t="s">
        <v>2</v>
      </c>
      <c r="C5" s="192">
        <f ca="1">+'INFORMACION GENERAL'!B2</f>
        <v>45959</v>
      </c>
      <c r="D5" s="192"/>
      <c r="E5" s="192"/>
      <c r="F5" s="127" t="s">
        <v>165</v>
      </c>
      <c r="G5" s="193" t="str">
        <f>+'INFORMACION GENERAL'!B4</f>
        <v>GEMINIS 10</v>
      </c>
      <c r="H5" s="193"/>
      <c r="I5" s="193"/>
      <c r="J5" s="128"/>
    </row>
    <row r="6" spans="1:11" ht="6.6" customHeight="1" x14ac:dyDescent="0.25">
      <c r="A6" s="60"/>
      <c r="B6" s="60"/>
      <c r="C6" s="67" t="s">
        <v>166</v>
      </c>
      <c r="D6" s="60"/>
      <c r="E6" s="60"/>
      <c r="F6" s="60"/>
      <c r="G6" s="60"/>
      <c r="H6" s="60"/>
      <c r="I6" s="60"/>
      <c r="J6" s="60"/>
    </row>
    <row r="7" spans="1:11" ht="14.45" customHeight="1" x14ac:dyDescent="0.25">
      <c r="A7" s="60"/>
      <c r="B7" s="187" t="s">
        <v>167</v>
      </c>
      <c r="C7" s="187"/>
      <c r="D7" s="187"/>
      <c r="E7" s="187"/>
      <c r="F7" s="187"/>
      <c r="G7" s="187"/>
      <c r="H7" s="187"/>
      <c r="I7" s="187"/>
      <c r="J7" s="187"/>
      <c r="K7" s="129"/>
    </row>
    <row r="8" spans="1:11" ht="6.6" customHeight="1" x14ac:dyDescent="0.25">
      <c r="A8" s="60"/>
      <c r="B8" s="130"/>
      <c r="C8" s="131"/>
      <c r="D8" s="131"/>
      <c r="E8" s="131"/>
      <c r="F8" s="131"/>
      <c r="G8" s="131"/>
      <c r="H8" s="131"/>
      <c r="I8" s="131"/>
      <c r="J8" s="132"/>
      <c r="K8" s="133"/>
    </row>
    <row r="9" spans="1:11" x14ac:dyDescent="0.25">
      <c r="A9" s="60"/>
      <c r="B9" s="134" t="s">
        <v>12</v>
      </c>
      <c r="C9" s="189" t="str">
        <f>+'INFORMACION GENERAL'!B5</f>
        <v xml:space="preserve">DANNY RONALDO MORALES FLORES </v>
      </c>
      <c r="D9" s="189"/>
      <c r="E9" s="189"/>
      <c r="F9" s="135" t="s">
        <v>168</v>
      </c>
      <c r="G9" s="136" t="str">
        <f>+'INFORMACION GENERAL'!B6</f>
        <v xml:space="preserve">52 AÑOS </v>
      </c>
      <c r="H9" s="134" t="s">
        <v>36</v>
      </c>
      <c r="I9" s="137" t="str">
        <f>+'INFORMACION GENERAL'!B13</f>
        <v xml:space="preserve">BACHILLER EN CIENCIAS Y LETRAS </v>
      </c>
      <c r="J9" s="60"/>
    </row>
    <row r="10" spans="1:11" x14ac:dyDescent="0.25">
      <c r="A10" s="60"/>
      <c r="B10" s="134" t="s">
        <v>21</v>
      </c>
      <c r="C10" s="137" t="str">
        <f>+'INFORMACION GENERAL'!B8</f>
        <v xml:space="preserve">19 AVENIDA A 30-57 RESIDENCIALES ALTOS DE FUENTES DEL VALLE ZONA 7 SAN MIGUEL PETAPA </v>
      </c>
      <c r="D10" s="137"/>
      <c r="E10" s="137"/>
      <c r="F10" s="137"/>
      <c r="G10" s="137"/>
      <c r="H10" s="134" t="s">
        <v>24</v>
      </c>
      <c r="I10" s="137" t="str">
        <f>+'INFORMACION GENERAL'!B9</f>
        <v xml:space="preserve">838158-5 </v>
      </c>
      <c r="J10" s="60"/>
    </row>
    <row r="11" spans="1:11" x14ac:dyDescent="0.25">
      <c r="A11" s="60"/>
      <c r="B11" s="134" t="s">
        <v>18</v>
      </c>
      <c r="C11" s="189" t="str">
        <f>+'INFORMACION GENERAL'!B7</f>
        <v xml:space="preserve">CASADO </v>
      </c>
      <c r="D11" s="189"/>
      <c r="E11" s="137"/>
      <c r="F11" s="137"/>
      <c r="G11" s="137"/>
      <c r="H11" s="134" t="s">
        <v>27</v>
      </c>
      <c r="I11" s="138" t="str">
        <f>+'INFORMACION GENERAL'!B10</f>
        <v>2726-57786-2001</v>
      </c>
      <c r="J11" s="60"/>
    </row>
    <row r="12" spans="1:11" ht="14.45" customHeight="1" x14ac:dyDescent="0.25">
      <c r="A12" s="60"/>
      <c r="B12" s="134" t="s">
        <v>30</v>
      </c>
      <c r="C12" s="189" t="str">
        <f>+'INFORMACION GENERAL'!B11</f>
        <v xml:space="preserve">PETAPA </v>
      </c>
      <c r="D12" s="189"/>
      <c r="E12" s="189"/>
      <c r="F12" s="134"/>
      <c r="G12" s="137"/>
      <c r="H12" s="134" t="s">
        <v>33</v>
      </c>
      <c r="I12" s="137" t="str">
        <f>+'INFORMACION GENERAL'!B12</f>
        <v>GUATEMALA</v>
      </c>
      <c r="J12" s="60"/>
    </row>
    <row r="13" spans="1:11" ht="14.45" customHeight="1" x14ac:dyDescent="0.25">
      <c r="A13" s="60"/>
      <c r="B13" s="134" t="s">
        <v>40</v>
      </c>
      <c r="C13" s="189" t="str">
        <f>+'INFORMACION GENERAL'!B14</f>
        <v xml:space="preserve">BRIGTH MOBILE GUATEMALA   </v>
      </c>
      <c r="D13" s="189"/>
      <c r="E13" s="189"/>
      <c r="F13" s="134"/>
      <c r="G13" s="137"/>
      <c r="H13" s="134" t="s">
        <v>49</v>
      </c>
      <c r="I13" s="139">
        <f>+'INFORMACION GENERAL'!B17</f>
        <v>45264</v>
      </c>
      <c r="J13" s="60"/>
    </row>
    <row r="14" spans="1:11" x14ac:dyDescent="0.25">
      <c r="A14" s="60"/>
      <c r="B14" s="134" t="s">
        <v>44</v>
      </c>
      <c r="C14" s="189" t="str">
        <f>+'INFORMACION GENERAL'!B15</f>
        <v xml:space="preserve">GERENTE DE PAIS </v>
      </c>
      <c r="D14" s="189"/>
      <c r="E14" s="189"/>
      <c r="F14" s="134"/>
      <c r="G14" s="134"/>
      <c r="H14" s="134" t="s">
        <v>51</v>
      </c>
      <c r="I14" s="140">
        <f>+'INFORMACION GENERAL'!B18</f>
        <v>42000</v>
      </c>
      <c r="J14" s="60"/>
    </row>
    <row r="15" spans="1:11" x14ac:dyDescent="0.25">
      <c r="A15" s="60"/>
      <c r="B15" s="134" t="s">
        <v>21</v>
      </c>
      <c r="C15" s="189" t="str">
        <f>+'INFORMACION GENERAL'!B16</f>
        <v xml:space="preserve"> 23 AVENIDA INTERCONEXION NARANJO-MINERVAS 12-91 LOTE 3 BODEG A # 2 Z 4 MIXCO </v>
      </c>
      <c r="D15" s="189"/>
      <c r="E15" s="189"/>
      <c r="F15" s="189"/>
      <c r="G15" s="189"/>
      <c r="H15" s="189"/>
      <c r="I15" s="141"/>
      <c r="J15" s="63"/>
    </row>
    <row r="16" spans="1:11" ht="6" customHeight="1" x14ac:dyDescent="0.25">
      <c r="A16" s="60"/>
      <c r="B16" s="92"/>
      <c r="C16" s="142"/>
      <c r="D16" s="142"/>
      <c r="E16" s="142"/>
      <c r="F16" s="142"/>
      <c r="G16" s="142"/>
      <c r="H16" s="142"/>
      <c r="I16" s="143"/>
      <c r="J16" s="63"/>
    </row>
    <row r="17" spans="1:16" x14ac:dyDescent="0.25">
      <c r="A17" s="60"/>
      <c r="B17" s="187" t="s">
        <v>84</v>
      </c>
      <c r="C17" s="187"/>
      <c r="D17" s="187"/>
      <c r="E17" s="187"/>
      <c r="F17" s="187"/>
      <c r="G17" s="187"/>
      <c r="H17" s="187"/>
      <c r="I17" s="187"/>
      <c r="J17" s="144"/>
    </row>
    <row r="18" spans="1:16" ht="4.9000000000000004" customHeight="1" x14ac:dyDescent="0.25">
      <c r="A18" s="60"/>
      <c r="B18" s="92"/>
      <c r="C18" s="142"/>
      <c r="D18" s="142"/>
      <c r="E18" s="142"/>
      <c r="F18" s="142"/>
      <c r="G18" s="142"/>
      <c r="H18" s="142"/>
      <c r="I18" s="143"/>
      <c r="J18" s="63"/>
    </row>
    <row r="19" spans="1:16" x14ac:dyDescent="0.25">
      <c r="A19" s="60"/>
      <c r="B19" s="134" t="s">
        <v>87</v>
      </c>
      <c r="C19" s="134" t="str">
        <f>+'INFORMACION GENERAL'!B32</f>
        <v>CUENTA PLAZO FIJO</v>
      </c>
      <c r="D19" s="145"/>
      <c r="E19" s="145"/>
      <c r="F19" s="135" t="s">
        <v>169</v>
      </c>
      <c r="G19" s="145">
        <f>+'INFORMACION GENERAL'!B35</f>
        <v>365</v>
      </c>
      <c r="H19" s="145"/>
      <c r="I19" s="143"/>
      <c r="J19" s="63"/>
    </row>
    <row r="20" spans="1:16" x14ac:dyDescent="0.25">
      <c r="A20" s="60"/>
      <c r="B20" s="134" t="s">
        <v>90</v>
      </c>
      <c r="C20" s="134" t="str">
        <f>+'INFORMACION GENERAL'!B33</f>
        <v>30-062-001510-0</v>
      </c>
      <c r="D20" s="134"/>
      <c r="E20" s="145"/>
      <c r="F20" s="135" t="s">
        <v>97</v>
      </c>
      <c r="G20" s="145"/>
      <c r="H20" s="146">
        <f>+'INFORMACION GENERAL'!B36</f>
        <v>0.06</v>
      </c>
      <c r="I20" s="143"/>
      <c r="J20" s="63"/>
    </row>
    <row r="21" spans="1:16" x14ac:dyDescent="0.25">
      <c r="A21" s="60"/>
      <c r="B21" s="134" t="s">
        <v>93</v>
      </c>
      <c r="C21" s="147">
        <f>+'INFORMACION GENERAL'!B34</f>
        <v>300001</v>
      </c>
      <c r="D21" s="145"/>
      <c r="E21" s="145"/>
      <c r="F21" s="134" t="s">
        <v>99</v>
      </c>
      <c r="G21" s="145"/>
      <c r="H21" s="148">
        <f>+'INFORMACION GENERAL'!B37</f>
        <v>46302</v>
      </c>
      <c r="I21" s="143"/>
      <c r="J21" s="63"/>
    </row>
    <row r="22" spans="1:16" x14ac:dyDescent="0.25">
      <c r="A22" s="60"/>
      <c r="B22" s="60"/>
      <c r="C22" s="60"/>
      <c r="D22" s="142"/>
      <c r="E22" s="142"/>
      <c r="F22" s="142"/>
      <c r="G22" s="142"/>
      <c r="H22" s="142"/>
      <c r="I22" s="143"/>
      <c r="J22" s="63"/>
    </row>
    <row r="23" spans="1:16" ht="4.9000000000000004" customHeight="1" x14ac:dyDescent="0.25">
      <c r="A23" s="60"/>
      <c r="B23" s="92"/>
      <c r="C23" s="142"/>
      <c r="D23" s="142"/>
      <c r="E23" s="142"/>
      <c r="F23" s="142"/>
      <c r="G23" s="142"/>
      <c r="H23" s="142"/>
      <c r="I23" s="143"/>
      <c r="J23" s="63"/>
    </row>
    <row r="24" spans="1:16" x14ac:dyDescent="0.25">
      <c r="A24" s="60"/>
      <c r="B24" s="187" t="s">
        <v>170</v>
      </c>
      <c r="C24" s="187"/>
      <c r="D24" s="187"/>
      <c r="E24" s="187"/>
      <c r="F24" s="187"/>
      <c r="G24" s="187"/>
      <c r="H24" s="187"/>
      <c r="I24" s="187"/>
      <c r="J24" s="187"/>
    </row>
    <row r="25" spans="1:16" ht="6.6" customHeight="1" x14ac:dyDescent="0.25">
      <c r="A25" s="60"/>
      <c r="B25" s="67"/>
      <c r="C25" s="67"/>
      <c r="D25" s="60"/>
      <c r="E25" s="60"/>
      <c r="F25" s="60"/>
      <c r="G25" s="60"/>
      <c r="H25" s="60"/>
      <c r="I25" s="60"/>
      <c r="J25" s="60" t="s">
        <v>166</v>
      </c>
      <c r="N25" s="149"/>
      <c r="O25" s="149"/>
      <c r="P25" s="149"/>
    </row>
    <row r="26" spans="1:16" ht="12.75" customHeight="1" x14ac:dyDescent="0.25">
      <c r="A26" s="60"/>
      <c r="B26" s="60"/>
      <c r="C26" s="60"/>
      <c r="D26" s="60" t="s">
        <v>166</v>
      </c>
      <c r="E26" s="60"/>
      <c r="F26" s="60"/>
      <c r="G26" s="191" t="s">
        <v>171</v>
      </c>
      <c r="H26" s="191" t="s">
        <v>172</v>
      </c>
      <c r="I26" s="60"/>
      <c r="J26" s="60" t="s">
        <v>166</v>
      </c>
      <c r="N26" s="149"/>
      <c r="O26" s="149"/>
      <c r="P26" s="149"/>
    </row>
    <row r="27" spans="1:16" ht="15" customHeight="1" x14ac:dyDescent="0.25">
      <c r="A27" s="60"/>
      <c r="B27" s="67"/>
      <c r="C27" s="67"/>
      <c r="D27" s="60"/>
      <c r="E27" s="60"/>
      <c r="F27" s="60"/>
      <c r="G27" s="191"/>
      <c r="H27" s="191"/>
      <c r="I27" s="60"/>
      <c r="J27" s="60"/>
      <c r="N27" s="149"/>
      <c r="O27" s="149"/>
      <c r="P27" s="149"/>
    </row>
    <row r="28" spans="1:16" x14ac:dyDescent="0.25">
      <c r="A28" s="60"/>
      <c r="B28" s="67"/>
      <c r="C28" s="190">
        <f>+'INFORMACION GENERAL'!E3</f>
        <v>0</v>
      </c>
      <c r="D28" s="190"/>
      <c r="E28" s="190"/>
      <c r="F28" s="60"/>
      <c r="G28" s="150">
        <f>+'INFORMACION GENERAL'!F3</f>
        <v>0</v>
      </c>
      <c r="H28" s="151">
        <f>+'INFORMACION GENERAL'!G3</f>
        <v>0</v>
      </c>
      <c r="I28" s="60"/>
      <c r="J28" s="60"/>
      <c r="N28" s="149"/>
      <c r="O28" s="149"/>
      <c r="P28" s="149"/>
    </row>
    <row r="29" spans="1:16" x14ac:dyDescent="0.25">
      <c r="A29" s="60"/>
      <c r="B29" s="67"/>
      <c r="C29" s="190">
        <f>+'INFORMACION GENERAL'!E4</f>
        <v>0</v>
      </c>
      <c r="D29" s="190"/>
      <c r="E29" s="190"/>
      <c r="F29" s="60"/>
      <c r="G29" s="150">
        <f>+'INFORMACION GENERAL'!F4</f>
        <v>0</v>
      </c>
      <c r="H29" s="151">
        <f>+'INFORMACION GENERAL'!G4</f>
        <v>0</v>
      </c>
      <c r="I29" s="60"/>
      <c r="J29" s="60"/>
      <c r="N29" s="149"/>
      <c r="O29" s="149"/>
      <c r="P29" s="149"/>
    </row>
    <row r="30" spans="1:16" x14ac:dyDescent="0.25">
      <c r="A30" s="60"/>
      <c r="B30" s="67"/>
      <c r="C30" s="190">
        <f>+'INFORMACION GENERAL'!E5</f>
        <v>0</v>
      </c>
      <c r="D30" s="190"/>
      <c r="E30" s="190"/>
      <c r="F30" s="60"/>
      <c r="G30" s="150">
        <f>+'INFORMACION GENERAL'!F5</f>
        <v>0</v>
      </c>
      <c r="H30" s="151">
        <f>+'INFORMACION GENERAL'!G5</f>
        <v>0</v>
      </c>
      <c r="I30" s="60"/>
      <c r="J30" s="60"/>
      <c r="N30" s="149"/>
      <c r="O30" s="149"/>
      <c r="P30" s="149"/>
    </row>
    <row r="31" spans="1:16" x14ac:dyDescent="0.25">
      <c r="A31" s="60"/>
      <c r="B31" s="67"/>
      <c r="C31" s="190">
        <f>+'INFORMACION GENERAL'!E6</f>
        <v>0</v>
      </c>
      <c r="D31" s="190"/>
      <c r="E31" s="190"/>
      <c r="F31" s="60"/>
      <c r="G31" s="150">
        <f>+'INFORMACION GENERAL'!F6</f>
        <v>0</v>
      </c>
      <c r="H31" s="151">
        <f>+'INFORMACION GENERAL'!G6</f>
        <v>0</v>
      </c>
      <c r="I31" s="60"/>
      <c r="J31" s="60"/>
      <c r="N31" s="149"/>
      <c r="O31" s="149"/>
      <c r="P31" s="149"/>
    </row>
    <row r="32" spans="1:16" x14ac:dyDescent="0.25">
      <c r="A32" s="60"/>
      <c r="B32" s="67"/>
      <c r="C32" s="190">
        <f>+'INFORMACION GENERAL'!E7</f>
        <v>0</v>
      </c>
      <c r="D32" s="190"/>
      <c r="E32" s="190"/>
      <c r="F32" s="60"/>
      <c r="G32" s="150">
        <f>+'INFORMACION GENERAL'!F7</f>
        <v>0</v>
      </c>
      <c r="H32" s="151">
        <f>+'INFORMACION GENERAL'!G7</f>
        <v>0</v>
      </c>
      <c r="I32" s="60"/>
      <c r="J32" s="60"/>
      <c r="N32" s="149"/>
      <c r="O32" s="149"/>
      <c r="P32" s="149"/>
    </row>
    <row r="33" spans="1:16" x14ac:dyDescent="0.25">
      <c r="A33" s="60"/>
      <c r="B33" s="67"/>
      <c r="C33" s="190">
        <f>+'INFORMACION GENERAL'!E8</f>
        <v>0</v>
      </c>
      <c r="D33" s="190"/>
      <c r="E33" s="190"/>
      <c r="F33" s="60"/>
      <c r="G33" s="150">
        <f>+'INFORMACION GENERAL'!F8</f>
        <v>0</v>
      </c>
      <c r="H33" s="151">
        <f>+'INFORMACION GENERAL'!G8</f>
        <v>0</v>
      </c>
      <c r="I33" s="60"/>
      <c r="J33" s="60"/>
      <c r="N33" s="149"/>
      <c r="O33" s="149"/>
      <c r="P33" s="149"/>
    </row>
    <row r="34" spans="1:16" x14ac:dyDescent="0.25">
      <c r="A34" s="60"/>
      <c r="B34" s="67"/>
      <c r="C34" s="190">
        <f>+'INFORMACION GENERAL'!E9</f>
        <v>0</v>
      </c>
      <c r="D34" s="190"/>
      <c r="E34" s="190"/>
      <c r="F34" s="60"/>
      <c r="G34" s="150">
        <f>+'INFORMACION GENERAL'!F9</f>
        <v>0</v>
      </c>
      <c r="H34" s="151">
        <f>+'INFORMACION GENERAL'!G9</f>
        <v>0</v>
      </c>
      <c r="I34" s="60"/>
      <c r="J34" s="60"/>
      <c r="N34" s="149"/>
      <c r="O34" s="149"/>
      <c r="P34" s="149"/>
    </row>
    <row r="35" spans="1:16" x14ac:dyDescent="0.25">
      <c r="A35" s="60"/>
      <c r="B35" s="67"/>
      <c r="C35" s="190">
        <f>+'INFORMACION GENERAL'!E10</f>
        <v>0</v>
      </c>
      <c r="D35" s="190"/>
      <c r="E35" s="190"/>
      <c r="F35" s="60"/>
      <c r="G35" s="150">
        <f>+'INFORMACION GENERAL'!F10</f>
        <v>0</v>
      </c>
      <c r="H35" s="151">
        <f>+'INFORMACION GENERAL'!G10</f>
        <v>0</v>
      </c>
      <c r="I35" s="60"/>
      <c r="J35" s="60"/>
      <c r="N35" s="149"/>
      <c r="O35" s="149"/>
      <c r="P35" s="149"/>
    </row>
    <row r="36" spans="1:16" x14ac:dyDescent="0.25">
      <c r="A36" s="60"/>
      <c r="B36" s="67"/>
      <c r="C36" s="190">
        <f>+'INFORMACION GENERAL'!E11</f>
        <v>0</v>
      </c>
      <c r="D36" s="190"/>
      <c r="E36" s="190"/>
      <c r="F36" s="60"/>
      <c r="G36" s="150">
        <f>+'INFORMACION GENERAL'!F11</f>
        <v>0</v>
      </c>
      <c r="H36" s="151">
        <v>0</v>
      </c>
      <c r="I36" s="60"/>
      <c r="J36" s="60"/>
      <c r="N36" s="149"/>
      <c r="O36" s="149"/>
      <c r="P36" s="149"/>
    </row>
    <row r="37" spans="1:16" x14ac:dyDescent="0.25">
      <c r="A37" s="60"/>
      <c r="B37" s="67"/>
      <c r="C37" s="190">
        <f>+'INFORMACION GENERAL'!E12</f>
        <v>0</v>
      </c>
      <c r="D37" s="190"/>
      <c r="E37" s="190"/>
      <c r="F37" s="60"/>
      <c r="G37" s="150">
        <v>0</v>
      </c>
      <c r="H37" s="151">
        <v>0</v>
      </c>
      <c r="I37" s="60"/>
      <c r="J37" s="60"/>
      <c r="N37" s="149"/>
      <c r="O37" s="149"/>
      <c r="P37" s="149"/>
    </row>
    <row r="38" spans="1:16" x14ac:dyDescent="0.25">
      <c r="A38" s="60"/>
      <c r="B38" s="60"/>
      <c r="C38" s="134" t="s">
        <v>38</v>
      </c>
      <c r="D38" s="134"/>
      <c r="E38" s="134"/>
      <c r="F38" s="60"/>
      <c r="G38" s="150">
        <v>0</v>
      </c>
      <c r="H38" s="151">
        <f>+'INFORMACION GENERAL'!G13</f>
        <v>5814.5</v>
      </c>
      <c r="I38" s="60"/>
      <c r="J38" s="60"/>
      <c r="N38" s="152"/>
    </row>
    <row r="39" spans="1:16" x14ac:dyDescent="0.25">
      <c r="A39" s="60"/>
      <c r="B39" s="60"/>
      <c r="C39" s="137" t="s">
        <v>42</v>
      </c>
      <c r="D39" s="60"/>
      <c r="E39" s="60"/>
      <c r="F39" s="60"/>
      <c r="G39" s="153">
        <f>SUM(G28:G38)</f>
        <v>0</v>
      </c>
      <c r="H39" s="153">
        <f>+'INFORMACION GENERAL'!G14</f>
        <v>5814.5</v>
      </c>
      <c r="I39" s="60"/>
      <c r="J39" s="60"/>
      <c r="M39" s="154"/>
      <c r="N39" s="152"/>
    </row>
    <row r="40" spans="1:16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155" t="s">
        <v>166</v>
      </c>
      <c r="M40" s="154"/>
      <c r="N40" s="152"/>
    </row>
    <row r="41" spans="1:16" x14ac:dyDescent="0.25">
      <c r="A41" s="60"/>
      <c r="B41" s="187" t="s">
        <v>173</v>
      </c>
      <c r="C41" s="187"/>
      <c r="D41" s="187"/>
      <c r="E41" s="187"/>
      <c r="F41" s="187"/>
      <c r="G41" s="187"/>
      <c r="H41" s="187"/>
      <c r="I41" s="187"/>
      <c r="J41" s="187"/>
      <c r="M41" s="155"/>
      <c r="N41" s="149"/>
    </row>
    <row r="42" spans="1:16" ht="3.6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M42" s="155"/>
      <c r="N42" s="149"/>
    </row>
    <row r="43" spans="1:16" x14ac:dyDescent="0.25">
      <c r="A43" s="60"/>
      <c r="B43" s="137" t="s">
        <v>174</v>
      </c>
      <c r="C43" s="156"/>
      <c r="D43" s="137"/>
      <c r="E43" s="137"/>
      <c r="F43" s="137"/>
      <c r="G43" s="137"/>
      <c r="H43" s="137"/>
      <c r="I43" s="137"/>
      <c r="J43" s="60"/>
      <c r="M43" s="155"/>
      <c r="N43" s="149"/>
    </row>
    <row r="44" spans="1:16" x14ac:dyDescent="0.25">
      <c r="A44" s="60"/>
      <c r="B44" s="137"/>
      <c r="C44" s="137"/>
      <c r="D44" s="137"/>
      <c r="E44" s="137"/>
      <c r="F44" s="137"/>
      <c r="G44" s="137"/>
      <c r="H44" s="137"/>
      <c r="I44" s="137"/>
      <c r="J44" s="60"/>
      <c r="N44" s="152"/>
    </row>
    <row r="45" spans="1:16" ht="14.45" customHeight="1" x14ac:dyDescent="0.25">
      <c r="A45" s="60"/>
      <c r="B45" s="134" t="s">
        <v>175</v>
      </c>
      <c r="C45" s="188">
        <f>+'INFORMACION GENERAL'!B29</f>
        <v>240600</v>
      </c>
      <c r="D45" s="188"/>
      <c r="F45" s="134" t="s">
        <v>77</v>
      </c>
      <c r="G45" s="157"/>
      <c r="H45" s="158">
        <f>+'INFORMACION GENERAL'!B28</f>
        <v>600</v>
      </c>
      <c r="I45" s="137" t="s">
        <v>166</v>
      </c>
      <c r="J45" s="60"/>
    </row>
    <row r="46" spans="1:16" ht="14.45" customHeight="1" x14ac:dyDescent="0.25">
      <c r="A46" s="60"/>
      <c r="B46" s="134" t="s">
        <v>176</v>
      </c>
      <c r="C46" s="137" t="str">
        <f>+'INFORMACION GENERAL'!B26</f>
        <v xml:space="preserve">COMPRA DE VEHICULO Y REMODELACION DE VIVIENDA </v>
      </c>
      <c r="D46" s="137"/>
      <c r="E46" s="137"/>
      <c r="F46" s="134" t="s">
        <v>99</v>
      </c>
      <c r="G46" s="137"/>
      <c r="H46" s="159">
        <f>+'INFORMACION GENERAL'!B27</f>
        <v>47786</v>
      </c>
      <c r="I46" s="137"/>
      <c r="J46" s="60"/>
    </row>
    <row r="47" spans="1:16" x14ac:dyDescent="0.25">
      <c r="A47" s="60"/>
      <c r="B47" s="134" t="s">
        <v>177</v>
      </c>
      <c r="C47" s="189" t="str">
        <f>+'INFORMACION GENERAL'!B32</f>
        <v>CUENTA PLAZO FIJO</v>
      </c>
      <c r="D47" s="189"/>
      <c r="E47" s="189"/>
      <c r="F47" s="137"/>
      <c r="G47" s="134"/>
      <c r="H47" s="137"/>
      <c r="I47" s="137" t="s">
        <v>166</v>
      </c>
      <c r="J47" s="60"/>
    </row>
    <row r="48" spans="1:16" x14ac:dyDescent="0.25">
      <c r="A48" s="60"/>
      <c r="B48" s="134" t="s">
        <v>178</v>
      </c>
      <c r="C48" s="145">
        <f>+'INFORMACION GENERAL'!B21</f>
        <v>60</v>
      </c>
      <c r="D48" s="137"/>
      <c r="E48" s="137"/>
      <c r="F48" s="137"/>
      <c r="G48" s="137"/>
      <c r="H48" s="137"/>
      <c r="I48" s="137"/>
      <c r="J48" s="60"/>
    </row>
    <row r="49" spans="1:10" x14ac:dyDescent="0.25">
      <c r="A49" s="60"/>
      <c r="B49" s="134" t="s">
        <v>97</v>
      </c>
      <c r="C49" s="160">
        <f>+'INFORMACION GENERAL'!B22</f>
        <v>0.09</v>
      </c>
      <c r="D49" s="137"/>
      <c r="E49" s="161"/>
      <c r="F49" s="185" t="s">
        <v>66</v>
      </c>
      <c r="G49" s="185"/>
      <c r="H49" s="160">
        <f>+'INFORMACION GENERAL'!B24</f>
        <v>0.14000000000000001</v>
      </c>
      <c r="I49" s="137"/>
      <c r="J49" s="60"/>
    </row>
    <row r="50" spans="1:10" ht="14.45" customHeight="1" x14ac:dyDescent="0.25">
      <c r="A50" s="60"/>
      <c r="B50" s="134" t="s">
        <v>179</v>
      </c>
      <c r="C50" s="189" t="str">
        <f>+'INFORMACION GENERAL'!B23</f>
        <v>PAGADERO MEDIANTE AMORTIZACIOES MENSUALES A CAPITAL NO MENORES A Q.4,010.00  Y SALDO AL VENCIMIENTO</v>
      </c>
      <c r="D50" s="189"/>
      <c r="E50" s="189"/>
      <c r="F50" s="189"/>
      <c r="G50" s="189"/>
      <c r="H50" s="189"/>
      <c r="I50" s="189"/>
      <c r="J50" s="60"/>
    </row>
    <row r="51" spans="1:10" x14ac:dyDescent="0.25">
      <c r="A51" s="60"/>
      <c r="B51" s="134" t="s">
        <v>180</v>
      </c>
      <c r="C51" s="162">
        <f>+'INFORMACION GENERAL'!B18</f>
        <v>42000</v>
      </c>
      <c r="D51" s="162"/>
      <c r="E51" s="137"/>
      <c r="F51" s="137"/>
      <c r="G51" s="137"/>
      <c r="H51" s="137"/>
      <c r="I51" s="137"/>
      <c r="J51" s="60"/>
    </row>
    <row r="52" spans="1:10" x14ac:dyDescent="0.25">
      <c r="A52" s="60"/>
      <c r="B52" s="134" t="s">
        <v>181</v>
      </c>
      <c r="C52" s="145" t="str">
        <f>+'INFORMACION GENERAL'!B38</f>
        <v>A "DE RIESGO NORMAL"</v>
      </c>
      <c r="D52" s="145"/>
      <c r="E52" s="145"/>
      <c r="F52" s="137"/>
      <c r="G52" s="137"/>
      <c r="H52" s="137"/>
      <c r="I52" s="137"/>
      <c r="J52" s="60"/>
    </row>
    <row r="53" spans="1:10" x14ac:dyDescent="0.25">
      <c r="A53" s="60"/>
      <c r="B53" s="134" t="s">
        <v>182</v>
      </c>
      <c r="C53" s="137"/>
      <c r="D53" s="182" t="s">
        <v>183</v>
      </c>
      <c r="E53" s="182"/>
      <c r="F53" s="182"/>
      <c r="G53" s="185" t="str">
        <f>+'INFORMACION GENERAL'!B40</f>
        <v>14-062-000098-3</v>
      </c>
      <c r="H53" s="185"/>
      <c r="I53" s="137"/>
      <c r="J53" s="60"/>
    </row>
    <row r="54" spans="1:10" ht="4.1500000000000004" customHeight="1" x14ac:dyDescent="0.25">
      <c r="A54" s="60"/>
      <c r="B54" s="60"/>
      <c r="C54" s="67"/>
      <c r="D54" s="60"/>
      <c r="E54" s="60"/>
      <c r="F54" s="60"/>
      <c r="G54" s="186"/>
      <c r="H54" s="186"/>
      <c r="I54" s="60"/>
      <c r="J54" s="60"/>
    </row>
    <row r="55" spans="1:10" x14ac:dyDescent="0.25">
      <c r="A55" s="60"/>
      <c r="B55" s="67"/>
      <c r="C55" s="60"/>
      <c r="D55" s="60"/>
      <c r="E55" s="60"/>
      <c r="F55" s="60"/>
      <c r="G55" s="60"/>
      <c r="H55" s="163">
        <f>+'INFORMACION GENERAL'!B39</f>
        <v>240000</v>
      </c>
      <c r="I55" s="164"/>
      <c r="J55" s="60"/>
    </row>
    <row r="56" spans="1:10" x14ac:dyDescent="0.25">
      <c r="A56" s="60"/>
      <c r="B56" s="67"/>
      <c r="C56" s="60"/>
      <c r="D56" s="134" t="s">
        <v>184</v>
      </c>
      <c r="E56" s="60"/>
      <c r="F56" s="60"/>
      <c r="G56" s="60"/>
      <c r="H56" s="165">
        <f>SUM(H55:H55)</f>
        <v>240000</v>
      </c>
      <c r="I56" s="164"/>
      <c r="J56" s="60"/>
    </row>
    <row r="57" spans="1:10" x14ac:dyDescent="0.25">
      <c r="A57" s="60"/>
      <c r="B57" s="67"/>
      <c r="C57" s="60"/>
      <c r="D57" s="134"/>
      <c r="E57" s="60"/>
      <c r="F57" s="60"/>
      <c r="G57" s="60"/>
      <c r="H57" s="166"/>
      <c r="I57" s="164"/>
      <c r="J57" s="60"/>
    </row>
    <row r="58" spans="1:10" x14ac:dyDescent="0.25">
      <c r="A58" s="60"/>
      <c r="B58" s="67"/>
      <c r="C58" s="60"/>
      <c r="D58" s="134"/>
      <c r="E58" s="60"/>
      <c r="F58" s="60"/>
      <c r="G58" s="60"/>
      <c r="H58" s="166"/>
      <c r="I58" s="164"/>
      <c r="J58" s="60"/>
    </row>
    <row r="59" spans="1:10" x14ac:dyDescent="0.25">
      <c r="A59" s="60"/>
      <c r="B59" s="67"/>
      <c r="C59" s="60"/>
      <c r="D59" s="134"/>
      <c r="E59" s="60"/>
      <c r="F59" s="60"/>
      <c r="G59" s="60"/>
      <c r="H59" s="166"/>
      <c r="I59" s="164"/>
      <c r="J59" s="60"/>
    </row>
    <row r="60" spans="1:10" x14ac:dyDescent="0.25">
      <c r="A60" s="60"/>
      <c r="B60" s="67"/>
      <c r="C60" s="60"/>
      <c r="D60" s="60"/>
      <c r="E60" s="60"/>
      <c r="F60" s="60"/>
      <c r="G60" s="60"/>
      <c r="H60" s="60"/>
      <c r="I60" s="164"/>
      <c r="J60" s="60"/>
    </row>
    <row r="61" spans="1:10" x14ac:dyDescent="0.25">
      <c r="A61" s="60"/>
      <c r="B61" s="67"/>
      <c r="C61" s="60"/>
      <c r="D61" s="60"/>
      <c r="E61" s="60"/>
      <c r="F61" s="60"/>
      <c r="G61" s="60"/>
      <c r="H61" s="60"/>
      <c r="I61" s="164"/>
      <c r="J61" s="60"/>
    </row>
    <row r="62" spans="1:10" x14ac:dyDescent="0.25">
      <c r="A62" s="60"/>
      <c r="B62" s="67"/>
      <c r="C62" s="60"/>
      <c r="D62" s="60"/>
      <c r="E62" s="60"/>
      <c r="F62" s="60"/>
      <c r="G62" s="60"/>
      <c r="H62" s="60"/>
      <c r="I62" s="164"/>
      <c r="J62" s="60"/>
    </row>
    <row r="63" spans="1:10" x14ac:dyDescent="0.25">
      <c r="A63" s="60"/>
      <c r="B63" s="60"/>
      <c r="C63" s="137" t="s">
        <v>52</v>
      </c>
      <c r="D63" s="137"/>
      <c r="E63" s="167"/>
      <c r="F63" s="167"/>
      <c r="G63" s="167"/>
      <c r="H63" s="167"/>
      <c r="I63" s="164"/>
      <c r="J63" s="60"/>
    </row>
    <row r="64" spans="1:10" x14ac:dyDescent="0.25">
      <c r="A64" s="60"/>
      <c r="B64" s="60"/>
      <c r="C64" s="137"/>
      <c r="D64" s="182" t="str">
        <f>+'INFORMACION GENERAL'!F19</f>
        <v>BALERY DEL PILAR MORALES NEGRO</v>
      </c>
      <c r="E64" s="182"/>
      <c r="F64" s="182"/>
      <c r="G64" s="182"/>
      <c r="H64" s="182"/>
      <c r="I64" s="164"/>
      <c r="J64" s="60"/>
    </row>
    <row r="65" spans="1:10" x14ac:dyDescent="0.25">
      <c r="A65" s="60"/>
      <c r="B65" s="60"/>
      <c r="C65" s="137"/>
      <c r="D65" s="185" t="str">
        <f>+'INFORMACION GENERAL'!F20</f>
        <v xml:space="preserve">RECEPTOR PAGADOR </v>
      </c>
      <c r="E65" s="185"/>
      <c r="F65" s="185"/>
      <c r="G65" s="185"/>
      <c r="H65" s="185"/>
      <c r="I65" s="164"/>
      <c r="J65" s="60"/>
    </row>
    <row r="66" spans="1:10" x14ac:dyDescent="0.25">
      <c r="A66" s="60"/>
      <c r="B66" s="60"/>
      <c r="C66" s="137"/>
      <c r="D66" s="182" t="str">
        <f>+'INFORMACION GENERAL'!F21</f>
        <v>GERENCIA BANCA PERSONAS</v>
      </c>
      <c r="E66" s="182"/>
      <c r="F66" s="182"/>
      <c r="G66" s="182"/>
      <c r="H66" s="182"/>
      <c r="I66" s="164"/>
      <c r="J66" s="60"/>
    </row>
    <row r="67" spans="1:10" x14ac:dyDescent="0.25">
      <c r="A67" s="60"/>
      <c r="B67" s="60"/>
      <c r="C67" s="137"/>
      <c r="D67" s="136"/>
      <c r="E67" s="136"/>
      <c r="F67" s="136"/>
      <c r="G67" s="136"/>
      <c r="H67" s="136"/>
      <c r="I67" s="164"/>
      <c r="J67" s="60"/>
    </row>
    <row r="68" spans="1:10" x14ac:dyDescent="0.25">
      <c r="A68" s="60"/>
      <c r="B68" s="60"/>
      <c r="C68" s="137"/>
      <c r="D68" s="136"/>
      <c r="E68" s="136"/>
      <c r="F68" s="136"/>
      <c r="G68" s="136"/>
      <c r="H68" s="136"/>
      <c r="I68" s="164"/>
      <c r="J68" s="60"/>
    </row>
    <row r="69" spans="1:10" x14ac:dyDescent="0.25">
      <c r="A69" s="60"/>
      <c r="B69" s="60"/>
      <c r="C69" s="137"/>
      <c r="D69" s="136"/>
      <c r="E69" s="136"/>
      <c r="F69" s="136"/>
      <c r="G69" s="136"/>
      <c r="H69" s="136"/>
      <c r="I69" s="164"/>
      <c r="J69" s="60"/>
    </row>
    <row r="70" spans="1:10" x14ac:dyDescent="0.25">
      <c r="A70" s="60"/>
      <c r="B70" s="60"/>
      <c r="C70" s="137"/>
      <c r="D70" s="137"/>
      <c r="E70" s="137"/>
      <c r="F70" s="137"/>
      <c r="G70" s="137"/>
      <c r="H70" s="137"/>
      <c r="I70" s="60"/>
      <c r="J70" s="60"/>
    </row>
    <row r="71" spans="1:10" x14ac:dyDescent="0.25">
      <c r="A71" s="60"/>
      <c r="B71" s="60" t="s">
        <v>166</v>
      </c>
      <c r="C71" s="137"/>
      <c r="D71" s="137"/>
      <c r="E71" s="137"/>
      <c r="F71" s="137"/>
      <c r="G71" s="137"/>
      <c r="H71" s="137"/>
      <c r="I71" s="60"/>
      <c r="J71" s="60"/>
    </row>
    <row r="72" spans="1:10" x14ac:dyDescent="0.25">
      <c r="A72" s="60"/>
      <c r="B72" s="137" t="s">
        <v>75</v>
      </c>
      <c r="C72" s="167"/>
      <c r="D72" s="167"/>
      <c r="E72" s="167"/>
      <c r="F72" s="137"/>
      <c r="J72" s="60"/>
    </row>
    <row r="73" spans="1:10" x14ac:dyDescent="0.25">
      <c r="A73" s="60"/>
      <c r="B73" s="60"/>
      <c r="C73" s="183" t="str">
        <f>+'INFORMACION GENERAL'!F30</f>
        <v>ING. LUIS FERNANDO PELÁEZ GUERRA</v>
      </c>
      <c r="D73" s="183"/>
      <c r="E73" s="183"/>
      <c r="F73" s="137"/>
      <c r="J73" s="60"/>
    </row>
    <row r="74" spans="1:10" ht="27" customHeight="1" x14ac:dyDescent="0.25">
      <c r="A74" s="60"/>
      <c r="B74" s="60"/>
      <c r="C74" s="184" t="str">
        <f>+'INFORMACION GENERAL'!F31</f>
        <v xml:space="preserve">GERENTE DE BANCA PERSONAS </v>
      </c>
      <c r="D74" s="184"/>
      <c r="E74" s="184"/>
      <c r="F74" s="137"/>
      <c r="J74" s="60"/>
    </row>
    <row r="75" spans="1:10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7" spans="1:10" x14ac:dyDescent="0.25">
      <c r="D77" s="155" t="s">
        <v>166</v>
      </c>
    </row>
  </sheetData>
  <sheetProtection sheet="1" objects="1" scenarios="1"/>
  <mergeCells count="39">
    <mergeCell ref="C1:I1"/>
    <mergeCell ref="C2:I2"/>
    <mergeCell ref="C3:I3"/>
    <mergeCell ref="C5:E5"/>
    <mergeCell ref="G5:I5"/>
    <mergeCell ref="B7:J7"/>
    <mergeCell ref="C9:E9"/>
    <mergeCell ref="C11:D11"/>
    <mergeCell ref="C12:E12"/>
    <mergeCell ref="C13:E13"/>
    <mergeCell ref="C14:E14"/>
    <mergeCell ref="C15:H15"/>
    <mergeCell ref="B17:I17"/>
    <mergeCell ref="B24:J24"/>
    <mergeCell ref="G26:G27"/>
    <mergeCell ref="H26:H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B41:J41"/>
    <mergeCell ref="C45:D45"/>
    <mergeCell ref="C47:E47"/>
    <mergeCell ref="F49:G49"/>
    <mergeCell ref="C50:I50"/>
    <mergeCell ref="D66:H66"/>
    <mergeCell ref="C73:E73"/>
    <mergeCell ref="C74:E74"/>
    <mergeCell ref="D53:F53"/>
    <mergeCell ref="G53:H53"/>
    <mergeCell ref="G54:H54"/>
    <mergeCell ref="D64:H64"/>
    <mergeCell ref="D65:H65"/>
  </mergeCells>
  <pageMargins left="0.75" right="0.75" top="1" bottom="1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 GENERAL</vt:lpstr>
      <vt:lpstr>CUOTAS</vt:lpstr>
      <vt:lpstr>PAGARÉ</vt:lpstr>
      <vt:lpstr>CUOTAS!Área_de_impresión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JORDY NORIEGA</dc:creator>
  <dc:description/>
  <cp:lastModifiedBy>Balery Del Pilar Morales Negro</cp:lastModifiedBy>
  <cp:revision>2</cp:revision>
  <cp:lastPrinted>2025-10-29T23:30:22Z</cp:lastPrinted>
  <dcterms:created xsi:type="dcterms:W3CDTF">2022-07-25T15:24:28Z</dcterms:created>
  <dcterms:modified xsi:type="dcterms:W3CDTF">2025-10-29T23:59:52Z</dcterms:modified>
  <dc:language>es-GT</dc:language>
</cp:coreProperties>
</file>