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OACardonaA\Desktop\"/>
    </mc:Choice>
  </mc:AlternateContent>
  <xr:revisionPtr revIDLastSave="0" documentId="8_{5A9A8A9B-BEDE-4A5F-9F72-D7D580DF86CE}" xr6:coauthVersionLast="47" xr6:coauthVersionMax="47" xr10:uidLastSave="{00000000-0000-0000-0000-000000000000}"/>
  <workbookProtection workbookAlgorithmName="SHA-512" workbookHashValue="zzW/ZKansf+IrKhplQTOm+vDeBqKHcCFJ+7JAqqNdDMK/tPUAMAz2tqDt9z+wJ2HcnD/m+/FYwKJxc3orLtPEA==" workbookSaltValue="Ovd2+s+BzzlR5JL+u36+Gw==" workbookSpinCount="100000" lockStructure="1"/>
  <bookViews>
    <workbookView xWindow="-120" yWindow="-120" windowWidth="29040" windowHeight="15720" firstSheet="2" activeTab="2" xr2:uid="{63E29D80-9319-4405-9902-FE54D51E4ED3}"/>
  </bookViews>
  <sheets>
    <sheet name="Grilla" sheetId="16" state="hidden" r:id="rId1"/>
    <sheet name="Puntos de Equilibrio" sheetId="4" state="hidden" r:id="rId2"/>
    <sheet name="Calculadora" sheetId="15" r:id="rId3"/>
    <sheet name="data_seguros" sheetId="26" r:id="rId4"/>
    <sheet name="Alineación" sheetId="23" r:id="rId5"/>
  </sheets>
  <definedNames>
    <definedName name="Back_to_Back">Grilla!$L$7:$L$90</definedName>
    <definedName name="Back2Back">Grilla!#REF!</definedName>
    <definedName name="Banco_niño">Grilla!$N$7:$N$90</definedName>
    <definedName name="Captación">Grilla!$G$7:$G$90</definedName>
    <definedName name="Contact_Center">Grilla!$M$7:$M$8</definedName>
    <definedName name="CrediConsumo">Grilla!$E$7:$E$67</definedName>
    <definedName name="CrediSueldo">Grilla!$F$7:$F$37</definedName>
    <definedName name="Empresarial">Grilla!$C$7:$C$57</definedName>
    <definedName name="Extrafinanciamiento">Grilla!$K$7:$K$14</definedName>
    <definedName name="Seguros">Grilla!$O$7:$O$8</definedName>
    <definedName name="TC_Agencias">Grilla!$H$7:$H$10</definedName>
    <definedName name="TC_Contact">Grilla!$I$7:$I$10</definedName>
    <definedName name="TC_Xsell">Grilla!$J$7:$J$10</definedName>
    <definedName name="Vehículos">Grilla!$D$7:$D$25</definedName>
    <definedName name="Vidadent">Grilla!$O$7:$O$12</definedName>
    <definedName name="Vivienda">Grilla!$B$7:$B$27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6" l="1"/>
  <c r="F30" i="26" s="1"/>
  <c r="E2" i="26"/>
  <c r="E3" i="26"/>
  <c r="E4" i="26"/>
  <c r="E5" i="26"/>
  <c r="E29" i="26"/>
  <c r="F29" i="26" s="1"/>
  <c r="E28" i="26"/>
  <c r="F28" i="26" s="1"/>
  <c r="E27" i="26"/>
  <c r="F27" i="26" s="1"/>
  <c r="E26" i="26"/>
  <c r="F26" i="26" s="1"/>
  <c r="E25" i="26"/>
  <c r="F25" i="26" s="1"/>
  <c r="E24" i="26"/>
  <c r="F24" i="26" s="1"/>
  <c r="E23" i="26"/>
  <c r="F23" i="26" s="1"/>
  <c r="E22" i="26"/>
  <c r="F22" i="26" s="1"/>
  <c r="E21" i="26"/>
  <c r="F21" i="26" s="1"/>
  <c r="E20" i="26"/>
  <c r="F20" i="26" s="1"/>
  <c r="E19" i="26"/>
  <c r="F19" i="26" s="1"/>
  <c r="E18" i="26"/>
  <c r="F18" i="26" s="1"/>
  <c r="E17" i="26"/>
  <c r="F17" i="26" s="1"/>
  <c r="E16" i="26"/>
  <c r="F16" i="26" s="1"/>
  <c r="E15" i="26"/>
  <c r="F15" i="26" s="1"/>
  <c r="E14" i="26"/>
  <c r="F14" i="26" s="1"/>
  <c r="K21" i="15"/>
  <c r="K20" i="15"/>
  <c r="K19" i="15"/>
  <c r="K18" i="15"/>
  <c r="K17" i="15"/>
  <c r="K16" i="15"/>
  <c r="BG11" i="16"/>
  <c r="BG10" i="16"/>
  <c r="BG9" i="16"/>
  <c r="BG8" i="16"/>
  <c r="BG7" i="16"/>
  <c r="BG6" i="16"/>
  <c r="F201" i="15"/>
  <c r="F200" i="15"/>
  <c r="F199" i="15"/>
  <c r="F198" i="15"/>
  <c r="F197" i="15"/>
  <c r="F196" i="15"/>
  <c r="F195" i="15"/>
  <c r="F194" i="15"/>
  <c r="F193" i="15"/>
  <c r="F192" i="15"/>
  <c r="F191" i="15"/>
  <c r="F190" i="15"/>
  <c r="F189" i="15"/>
  <c r="F188" i="15"/>
  <c r="F187" i="15"/>
  <c r="F186" i="15"/>
  <c r="F185" i="15"/>
  <c r="F184" i="15"/>
  <c r="F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F157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F138" i="15"/>
  <c r="F137" i="15"/>
  <c r="F136" i="15"/>
  <c r="F135" i="15"/>
  <c r="F134" i="15"/>
  <c r="F133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38" i="15"/>
  <c r="E11" i="26"/>
  <c r="F11" i="26" s="1"/>
  <c r="E10" i="26"/>
  <c r="F10" i="26" s="1"/>
  <c r="E9" i="26"/>
  <c r="F9" i="26" s="1"/>
  <c r="E8" i="26"/>
  <c r="F8" i="26" s="1"/>
  <c r="E7" i="26"/>
  <c r="F7" i="26" s="1"/>
  <c r="E6" i="26"/>
  <c r="F6" i="26" s="1"/>
  <c r="F5" i="26"/>
  <c r="F4" i="26"/>
  <c r="F3" i="26"/>
  <c r="E13" i="26"/>
  <c r="F13" i="26" s="1"/>
  <c r="E12" i="26"/>
  <c r="F12" i="26" s="1"/>
  <c r="F2" i="26"/>
  <c r="J21" i="15" l="1"/>
  <c r="L21" i="15" s="1"/>
  <c r="J20" i="15"/>
  <c r="L20" i="15" s="1"/>
  <c r="J19" i="15"/>
  <c r="L19" i="15" s="1"/>
  <c r="J18" i="15"/>
  <c r="L18" i="15" s="1"/>
  <c r="J17" i="15"/>
  <c r="L17" i="15" s="1"/>
  <c r="J16" i="15"/>
  <c r="L16" i="15" s="1"/>
  <c r="H11" i="15"/>
  <c r="I6" i="23"/>
  <c r="I7" i="23" s="1"/>
  <c r="G27" i="15"/>
  <c r="H27" i="15" s="1"/>
  <c r="G28" i="15"/>
  <c r="H28" i="15" s="1"/>
  <c r="G29" i="15"/>
  <c r="H29" i="15" s="1"/>
  <c r="G30" i="15"/>
  <c r="H30" i="15" s="1"/>
  <c r="G31" i="15"/>
  <c r="H31" i="15" s="1"/>
  <c r="G32" i="15"/>
  <c r="H32" i="15" s="1"/>
  <c r="G33" i="15"/>
  <c r="H33" i="15" s="1"/>
  <c r="G34" i="15"/>
  <c r="H34" i="15" s="1"/>
  <c r="G35" i="15"/>
  <c r="H35" i="15" s="1"/>
  <c r="G36" i="15"/>
  <c r="H36" i="15" s="1"/>
  <c r="G37" i="15"/>
  <c r="H37" i="15" s="1"/>
  <c r="G38" i="15"/>
  <c r="H38" i="15" s="1"/>
  <c r="G39" i="15"/>
  <c r="H39" i="15" s="1"/>
  <c r="G40" i="15"/>
  <c r="H40" i="15" s="1"/>
  <c r="G41" i="15"/>
  <c r="H41" i="15" s="1"/>
  <c r="G42" i="15"/>
  <c r="H42" i="15" s="1"/>
  <c r="G43" i="15"/>
  <c r="H43" i="15" s="1"/>
  <c r="G44" i="15"/>
  <c r="H44" i="15" s="1"/>
  <c r="G45" i="15"/>
  <c r="H45" i="15" s="1"/>
  <c r="G46" i="15"/>
  <c r="H46" i="15" s="1"/>
  <c r="G47" i="15"/>
  <c r="H47" i="15" s="1"/>
  <c r="G48" i="15"/>
  <c r="H48" i="15" s="1"/>
  <c r="G49" i="15"/>
  <c r="H49" i="15" s="1"/>
  <c r="G50" i="15"/>
  <c r="H50" i="15" s="1"/>
  <c r="G51" i="15"/>
  <c r="H51" i="15" s="1"/>
  <c r="G52" i="15"/>
  <c r="H52" i="15" s="1"/>
  <c r="G53" i="15"/>
  <c r="H53" i="15" s="1"/>
  <c r="G54" i="15"/>
  <c r="H54" i="15" s="1"/>
  <c r="G55" i="15"/>
  <c r="H55" i="15" s="1"/>
  <c r="G56" i="15"/>
  <c r="H56" i="15" s="1"/>
  <c r="G57" i="15"/>
  <c r="H57" i="15" s="1"/>
  <c r="G58" i="15"/>
  <c r="H58" i="15" s="1"/>
  <c r="G59" i="15"/>
  <c r="H59" i="15" s="1"/>
  <c r="G60" i="15"/>
  <c r="H60" i="15" s="1"/>
  <c r="G61" i="15"/>
  <c r="H61" i="15" s="1"/>
  <c r="G62" i="15"/>
  <c r="H62" i="15" s="1"/>
  <c r="G63" i="15"/>
  <c r="H63" i="15" s="1"/>
  <c r="G64" i="15"/>
  <c r="H64" i="15" s="1"/>
  <c r="G65" i="15"/>
  <c r="H65" i="15" s="1"/>
  <c r="G66" i="15"/>
  <c r="H66" i="15" s="1"/>
  <c r="G67" i="15"/>
  <c r="H67" i="15" s="1"/>
  <c r="G68" i="15"/>
  <c r="H68" i="15" s="1"/>
  <c r="G69" i="15"/>
  <c r="H69" i="15" s="1"/>
  <c r="G70" i="15"/>
  <c r="H70" i="15" s="1"/>
  <c r="G71" i="15"/>
  <c r="H71" i="15" s="1"/>
  <c r="G72" i="15"/>
  <c r="H72" i="15" s="1"/>
  <c r="G73" i="15"/>
  <c r="H73" i="15" s="1"/>
  <c r="G74" i="15"/>
  <c r="H74" i="15" s="1"/>
  <c r="G75" i="15"/>
  <c r="H75" i="15" s="1"/>
  <c r="G76" i="15"/>
  <c r="H76" i="15" s="1"/>
  <c r="G77" i="15"/>
  <c r="H77" i="15" s="1"/>
  <c r="G78" i="15"/>
  <c r="H78" i="15" s="1"/>
  <c r="G79" i="15"/>
  <c r="H79" i="15" s="1"/>
  <c r="G80" i="15"/>
  <c r="H80" i="15" s="1"/>
  <c r="G81" i="15"/>
  <c r="H81" i="15" s="1"/>
  <c r="G82" i="15"/>
  <c r="H82" i="15" s="1"/>
  <c r="G83" i="15"/>
  <c r="H83" i="15" s="1"/>
  <c r="G84" i="15"/>
  <c r="H84" i="15" s="1"/>
  <c r="G85" i="15"/>
  <c r="H85" i="15" s="1"/>
  <c r="G86" i="15"/>
  <c r="H86" i="15" s="1"/>
  <c r="G87" i="15"/>
  <c r="H87" i="15" s="1"/>
  <c r="G88" i="15"/>
  <c r="H88" i="15" s="1"/>
  <c r="G89" i="15"/>
  <c r="H89" i="15" s="1"/>
  <c r="G90" i="15"/>
  <c r="H90" i="15" s="1"/>
  <c r="G91" i="15"/>
  <c r="H91" i="15" s="1"/>
  <c r="G92" i="15"/>
  <c r="H92" i="15" s="1"/>
  <c r="G93" i="15"/>
  <c r="H93" i="15" s="1"/>
  <c r="G94" i="15"/>
  <c r="H94" i="15" s="1"/>
  <c r="G95" i="15"/>
  <c r="H95" i="15" s="1"/>
  <c r="G96" i="15"/>
  <c r="H96" i="15" s="1"/>
  <c r="G97" i="15"/>
  <c r="H97" i="15" s="1"/>
  <c r="G98" i="15"/>
  <c r="H98" i="15" s="1"/>
  <c r="G99" i="15"/>
  <c r="H99" i="15" s="1"/>
  <c r="G100" i="15"/>
  <c r="H100" i="15" s="1"/>
  <c r="G101" i="15"/>
  <c r="H101" i="15" s="1"/>
  <c r="G102" i="15"/>
  <c r="H102" i="15" s="1"/>
  <c r="G103" i="15"/>
  <c r="H103" i="15" s="1"/>
  <c r="G104" i="15"/>
  <c r="H104" i="15" s="1"/>
  <c r="G105" i="15"/>
  <c r="H105" i="15" s="1"/>
  <c r="G106" i="15"/>
  <c r="H106" i="15" s="1"/>
  <c r="G107" i="15"/>
  <c r="H107" i="15" s="1"/>
  <c r="G108" i="15"/>
  <c r="H108" i="15" s="1"/>
  <c r="G109" i="15"/>
  <c r="H109" i="15" s="1"/>
  <c r="G110" i="15"/>
  <c r="H110" i="15" s="1"/>
  <c r="G111" i="15"/>
  <c r="H111" i="15" s="1"/>
  <c r="G112" i="15"/>
  <c r="H112" i="15" s="1"/>
  <c r="G113" i="15"/>
  <c r="H113" i="15" s="1"/>
  <c r="G114" i="15"/>
  <c r="H114" i="15" s="1"/>
  <c r="G115" i="15"/>
  <c r="H115" i="15" s="1"/>
  <c r="G116" i="15"/>
  <c r="H116" i="15" s="1"/>
  <c r="G117" i="15"/>
  <c r="H117" i="15" s="1"/>
  <c r="G118" i="15"/>
  <c r="H118" i="15" s="1"/>
  <c r="G119" i="15"/>
  <c r="H119" i="15" s="1"/>
  <c r="G120" i="15"/>
  <c r="H120" i="15" s="1"/>
  <c r="G121" i="15"/>
  <c r="H121" i="15" s="1"/>
  <c r="G122" i="15"/>
  <c r="H122" i="15" s="1"/>
  <c r="G123" i="15"/>
  <c r="H123" i="15" s="1"/>
  <c r="G124" i="15"/>
  <c r="H124" i="15" s="1"/>
  <c r="G125" i="15"/>
  <c r="H125" i="15" s="1"/>
  <c r="G126" i="15"/>
  <c r="H126" i="15" s="1"/>
  <c r="G127" i="15"/>
  <c r="H127" i="15" s="1"/>
  <c r="G128" i="15"/>
  <c r="H128" i="15" s="1"/>
  <c r="G129" i="15"/>
  <c r="H129" i="15" s="1"/>
  <c r="G130" i="15"/>
  <c r="H130" i="15" s="1"/>
  <c r="G131" i="15"/>
  <c r="H131" i="15" s="1"/>
  <c r="G132" i="15"/>
  <c r="H132" i="15" s="1"/>
  <c r="G133" i="15"/>
  <c r="H133" i="15" s="1"/>
  <c r="G134" i="15"/>
  <c r="H134" i="15" s="1"/>
  <c r="G135" i="15"/>
  <c r="H135" i="15" s="1"/>
  <c r="G136" i="15"/>
  <c r="H136" i="15" s="1"/>
  <c r="G137" i="15"/>
  <c r="H137" i="15" s="1"/>
  <c r="G138" i="15"/>
  <c r="H138" i="15" s="1"/>
  <c r="G139" i="15"/>
  <c r="H139" i="15" s="1"/>
  <c r="G140" i="15"/>
  <c r="H140" i="15" s="1"/>
  <c r="G141" i="15"/>
  <c r="H141" i="15" s="1"/>
  <c r="G142" i="15"/>
  <c r="H142" i="15" s="1"/>
  <c r="G143" i="15"/>
  <c r="H143" i="15" s="1"/>
  <c r="G144" i="15"/>
  <c r="H144" i="15" s="1"/>
  <c r="G145" i="15"/>
  <c r="H145" i="15" s="1"/>
  <c r="G146" i="15"/>
  <c r="H146" i="15" s="1"/>
  <c r="G147" i="15"/>
  <c r="H147" i="15" s="1"/>
  <c r="G148" i="15"/>
  <c r="H148" i="15" s="1"/>
  <c r="G149" i="15"/>
  <c r="H149" i="15" s="1"/>
  <c r="G150" i="15"/>
  <c r="H150" i="15" s="1"/>
  <c r="G151" i="15"/>
  <c r="H151" i="15" s="1"/>
  <c r="G152" i="15"/>
  <c r="H152" i="15" s="1"/>
  <c r="G153" i="15"/>
  <c r="H153" i="15" s="1"/>
  <c r="G154" i="15"/>
  <c r="H154" i="15" s="1"/>
  <c r="G155" i="15"/>
  <c r="H155" i="15" s="1"/>
  <c r="G156" i="15"/>
  <c r="H156" i="15" s="1"/>
  <c r="G157" i="15"/>
  <c r="H157" i="15" s="1"/>
  <c r="G158" i="15"/>
  <c r="H158" i="15" s="1"/>
  <c r="G159" i="15"/>
  <c r="H159" i="15" s="1"/>
  <c r="G160" i="15"/>
  <c r="H160" i="15" s="1"/>
  <c r="G161" i="15"/>
  <c r="H161" i="15" s="1"/>
  <c r="G162" i="15"/>
  <c r="H162" i="15" s="1"/>
  <c r="G163" i="15"/>
  <c r="H163" i="15" s="1"/>
  <c r="G164" i="15"/>
  <c r="H164" i="15" s="1"/>
  <c r="G165" i="15"/>
  <c r="H165" i="15" s="1"/>
  <c r="G166" i="15"/>
  <c r="H166" i="15" s="1"/>
  <c r="G167" i="15"/>
  <c r="H167" i="15" s="1"/>
  <c r="G168" i="15"/>
  <c r="H168" i="15" s="1"/>
  <c r="G169" i="15"/>
  <c r="H169" i="15" s="1"/>
  <c r="G170" i="15"/>
  <c r="H170" i="15" s="1"/>
  <c r="G171" i="15"/>
  <c r="H171" i="15" s="1"/>
  <c r="G172" i="15"/>
  <c r="H172" i="15" s="1"/>
  <c r="G173" i="15"/>
  <c r="H173" i="15" s="1"/>
  <c r="G174" i="15"/>
  <c r="H174" i="15" s="1"/>
  <c r="G175" i="15"/>
  <c r="H175" i="15" s="1"/>
  <c r="G176" i="15"/>
  <c r="H176" i="15" s="1"/>
  <c r="G177" i="15"/>
  <c r="H177" i="15" s="1"/>
  <c r="G178" i="15"/>
  <c r="H178" i="15" s="1"/>
  <c r="G179" i="15"/>
  <c r="H179" i="15" s="1"/>
  <c r="G180" i="15"/>
  <c r="H180" i="15" s="1"/>
  <c r="G181" i="15"/>
  <c r="H181" i="15" s="1"/>
  <c r="G182" i="15"/>
  <c r="H182" i="15" s="1"/>
  <c r="G183" i="15"/>
  <c r="H183" i="15" s="1"/>
  <c r="G184" i="15"/>
  <c r="H184" i="15" s="1"/>
  <c r="G185" i="15"/>
  <c r="H185" i="15" s="1"/>
  <c r="G186" i="15"/>
  <c r="H186" i="15" s="1"/>
  <c r="G187" i="15"/>
  <c r="H187" i="15" s="1"/>
  <c r="G188" i="15"/>
  <c r="H188" i="15" s="1"/>
  <c r="G189" i="15"/>
  <c r="H189" i="15" s="1"/>
  <c r="G190" i="15"/>
  <c r="H190" i="15" s="1"/>
  <c r="G191" i="15"/>
  <c r="H191" i="15" s="1"/>
  <c r="G192" i="15"/>
  <c r="H192" i="15" s="1"/>
  <c r="G193" i="15"/>
  <c r="H193" i="15" s="1"/>
  <c r="G194" i="15"/>
  <c r="H194" i="15" s="1"/>
  <c r="G195" i="15"/>
  <c r="H195" i="15" s="1"/>
  <c r="G196" i="15"/>
  <c r="H196" i="15" s="1"/>
  <c r="G197" i="15"/>
  <c r="H197" i="15" s="1"/>
  <c r="G198" i="15"/>
  <c r="H198" i="15" s="1"/>
  <c r="G199" i="15"/>
  <c r="H199" i="15" s="1"/>
  <c r="G200" i="15"/>
  <c r="H200" i="15" s="1"/>
  <c r="G201" i="15"/>
  <c r="H201" i="15" s="1"/>
  <c r="G26" i="15"/>
  <c r="H26" i="15" s="1"/>
  <c r="AX7" i="16"/>
  <c r="AX6" i="16"/>
  <c r="AR7" i="16"/>
  <c r="AR6" i="16"/>
  <c r="AL7" i="16"/>
  <c r="AL6" i="16"/>
  <c r="AF7" i="16"/>
  <c r="AF6" i="16"/>
  <c r="Z7" i="16"/>
  <c r="Z6" i="16"/>
  <c r="BB419" i="16"/>
  <c r="AX419" i="16"/>
  <c r="AV419" i="16"/>
  <c r="AR419" i="16"/>
  <c r="AP419" i="16"/>
  <c r="AL419" i="16"/>
  <c r="AJ419" i="16"/>
  <c r="AF419" i="16"/>
  <c r="AD419" i="16"/>
  <c r="Z419" i="16"/>
  <c r="X419" i="16"/>
  <c r="T419" i="16"/>
  <c r="BB418" i="16"/>
  <c r="AX418" i="16"/>
  <c r="AV418" i="16"/>
  <c r="AR418" i="16"/>
  <c r="AP418" i="16"/>
  <c r="AL418" i="16"/>
  <c r="AJ418" i="16"/>
  <c r="AF418" i="16"/>
  <c r="AD418" i="16"/>
  <c r="Z418" i="16"/>
  <c r="X418" i="16"/>
  <c r="T418" i="16"/>
  <c r="BB417" i="16"/>
  <c r="AX417" i="16"/>
  <c r="AV417" i="16"/>
  <c r="AR417" i="16"/>
  <c r="AP417" i="16"/>
  <c r="AL417" i="16"/>
  <c r="AJ417" i="16"/>
  <c r="AF417" i="16"/>
  <c r="AD417" i="16"/>
  <c r="Z417" i="16"/>
  <c r="X417" i="16"/>
  <c r="T417" i="16"/>
  <c r="BB416" i="16"/>
  <c r="AX416" i="16"/>
  <c r="AV416" i="16"/>
  <c r="AR416" i="16"/>
  <c r="AP416" i="16"/>
  <c r="AL416" i="16"/>
  <c r="AJ416" i="16"/>
  <c r="AF416" i="16"/>
  <c r="AD416" i="16"/>
  <c r="Z416" i="16"/>
  <c r="X416" i="16"/>
  <c r="T416" i="16"/>
  <c r="BB415" i="16"/>
  <c r="AX415" i="16"/>
  <c r="AV415" i="16"/>
  <c r="AR415" i="16"/>
  <c r="AP415" i="16"/>
  <c r="AL415" i="16"/>
  <c r="AJ415" i="16"/>
  <c r="AF415" i="16"/>
  <c r="AD415" i="16"/>
  <c r="Z415" i="16"/>
  <c r="X415" i="16"/>
  <c r="T415" i="16"/>
  <c r="BB414" i="16"/>
  <c r="AX414" i="16"/>
  <c r="AV414" i="16"/>
  <c r="AR414" i="16"/>
  <c r="AP414" i="16"/>
  <c r="AL414" i="16"/>
  <c r="AJ414" i="16"/>
  <c r="AF414" i="16"/>
  <c r="AD414" i="16"/>
  <c r="Z414" i="16"/>
  <c r="X414" i="16"/>
  <c r="T414" i="16"/>
  <c r="BB413" i="16"/>
  <c r="AX413" i="16"/>
  <c r="AV413" i="16"/>
  <c r="AR413" i="16"/>
  <c r="AP413" i="16"/>
  <c r="AL413" i="16"/>
  <c r="AJ413" i="16"/>
  <c r="AF413" i="16"/>
  <c r="AD413" i="16"/>
  <c r="Z413" i="16"/>
  <c r="X413" i="16"/>
  <c r="T413" i="16"/>
  <c r="BB412" i="16"/>
  <c r="AX412" i="16"/>
  <c r="AV412" i="16"/>
  <c r="AR412" i="16"/>
  <c r="AP412" i="16"/>
  <c r="AL412" i="16"/>
  <c r="AJ412" i="16"/>
  <c r="AF412" i="16"/>
  <c r="AD412" i="16"/>
  <c r="Z412" i="16"/>
  <c r="X412" i="16"/>
  <c r="T412" i="16"/>
  <c r="BB411" i="16"/>
  <c r="AX411" i="16"/>
  <c r="AV411" i="16"/>
  <c r="AR411" i="16"/>
  <c r="AP411" i="16"/>
  <c r="AL411" i="16"/>
  <c r="AJ411" i="16"/>
  <c r="AF411" i="16"/>
  <c r="AD411" i="16"/>
  <c r="Z411" i="16"/>
  <c r="X411" i="16"/>
  <c r="T411" i="16"/>
  <c r="BB410" i="16"/>
  <c r="AX410" i="16"/>
  <c r="AV410" i="16"/>
  <c r="AR410" i="16"/>
  <c r="AP410" i="16"/>
  <c r="AL410" i="16"/>
  <c r="AJ410" i="16"/>
  <c r="AF410" i="16"/>
  <c r="AD410" i="16"/>
  <c r="Z410" i="16"/>
  <c r="X410" i="16"/>
  <c r="T410" i="16"/>
  <c r="BB409" i="16"/>
  <c r="AX409" i="16"/>
  <c r="AV409" i="16"/>
  <c r="AR409" i="16"/>
  <c r="AP409" i="16"/>
  <c r="AL409" i="16"/>
  <c r="AJ409" i="16"/>
  <c r="AF409" i="16"/>
  <c r="AD409" i="16"/>
  <c r="Z409" i="16"/>
  <c r="X409" i="16"/>
  <c r="T409" i="16"/>
  <c r="BB408" i="16"/>
  <c r="AX408" i="16"/>
  <c r="AV408" i="16"/>
  <c r="AR408" i="16"/>
  <c r="AP408" i="16"/>
  <c r="AL408" i="16"/>
  <c r="AJ408" i="16"/>
  <c r="AF408" i="16"/>
  <c r="AD408" i="16"/>
  <c r="Z408" i="16"/>
  <c r="X408" i="16"/>
  <c r="T408" i="16"/>
  <c r="BB407" i="16"/>
  <c r="AX407" i="16"/>
  <c r="AV407" i="16"/>
  <c r="AR407" i="16"/>
  <c r="AP407" i="16"/>
  <c r="AL407" i="16"/>
  <c r="AJ407" i="16"/>
  <c r="AF407" i="16"/>
  <c r="AD407" i="16"/>
  <c r="Z407" i="16"/>
  <c r="X407" i="16"/>
  <c r="T407" i="16"/>
  <c r="BB406" i="16"/>
  <c r="AX406" i="16"/>
  <c r="AV406" i="16"/>
  <c r="AR406" i="16"/>
  <c r="AP406" i="16"/>
  <c r="AL406" i="16"/>
  <c r="AJ406" i="16"/>
  <c r="AF406" i="16"/>
  <c r="AD406" i="16"/>
  <c r="Z406" i="16"/>
  <c r="X406" i="16"/>
  <c r="T406" i="16"/>
  <c r="BB405" i="16"/>
  <c r="AX405" i="16"/>
  <c r="AV405" i="16"/>
  <c r="AR405" i="16"/>
  <c r="AP405" i="16"/>
  <c r="AL405" i="16"/>
  <c r="AJ405" i="16"/>
  <c r="AF405" i="16"/>
  <c r="AD405" i="16"/>
  <c r="Z405" i="16"/>
  <c r="X405" i="16"/>
  <c r="T405" i="16"/>
  <c r="BB404" i="16"/>
  <c r="AX404" i="16"/>
  <c r="AV404" i="16"/>
  <c r="AR404" i="16"/>
  <c r="AP404" i="16"/>
  <c r="AL404" i="16"/>
  <c r="AJ404" i="16"/>
  <c r="AF404" i="16"/>
  <c r="AD404" i="16"/>
  <c r="Z404" i="16"/>
  <c r="X404" i="16"/>
  <c r="T404" i="16"/>
  <c r="BB403" i="16"/>
  <c r="AX403" i="16"/>
  <c r="AV403" i="16"/>
  <c r="AR403" i="16"/>
  <c r="AP403" i="16"/>
  <c r="AL403" i="16"/>
  <c r="AJ403" i="16"/>
  <c r="AF403" i="16"/>
  <c r="AD403" i="16"/>
  <c r="Z403" i="16"/>
  <c r="X403" i="16"/>
  <c r="T403" i="16"/>
  <c r="BB402" i="16"/>
  <c r="AX402" i="16"/>
  <c r="AV402" i="16"/>
  <c r="AR402" i="16"/>
  <c r="AP402" i="16"/>
  <c r="AL402" i="16"/>
  <c r="AJ402" i="16"/>
  <c r="AF402" i="16"/>
  <c r="AD402" i="16"/>
  <c r="Z402" i="16"/>
  <c r="X402" i="16"/>
  <c r="T402" i="16"/>
  <c r="BB401" i="16"/>
  <c r="AX401" i="16"/>
  <c r="AV401" i="16"/>
  <c r="AR401" i="16"/>
  <c r="AP401" i="16"/>
  <c r="AL401" i="16"/>
  <c r="AJ401" i="16"/>
  <c r="AF401" i="16"/>
  <c r="AD401" i="16"/>
  <c r="Z401" i="16"/>
  <c r="X401" i="16"/>
  <c r="T401" i="16"/>
  <c r="BB400" i="16"/>
  <c r="AX400" i="16"/>
  <c r="AV400" i="16"/>
  <c r="AR400" i="16"/>
  <c r="AP400" i="16"/>
  <c r="AL400" i="16"/>
  <c r="AJ400" i="16"/>
  <c r="AF400" i="16"/>
  <c r="AD400" i="16"/>
  <c r="Z400" i="16"/>
  <c r="X400" i="16"/>
  <c r="T400" i="16"/>
  <c r="BB399" i="16"/>
  <c r="AX399" i="16"/>
  <c r="AV399" i="16"/>
  <c r="AR399" i="16"/>
  <c r="AP399" i="16"/>
  <c r="AL399" i="16"/>
  <c r="AJ399" i="16"/>
  <c r="AF399" i="16"/>
  <c r="AD399" i="16"/>
  <c r="Z399" i="16"/>
  <c r="X399" i="16"/>
  <c r="T399" i="16"/>
  <c r="BB398" i="16"/>
  <c r="AX398" i="16"/>
  <c r="AV398" i="16"/>
  <c r="AR398" i="16"/>
  <c r="AP398" i="16"/>
  <c r="AL398" i="16"/>
  <c r="AJ398" i="16"/>
  <c r="AF398" i="16"/>
  <c r="AD398" i="16"/>
  <c r="Z398" i="16"/>
  <c r="X398" i="16"/>
  <c r="T398" i="16"/>
  <c r="BB397" i="16"/>
  <c r="AX397" i="16"/>
  <c r="AV397" i="16"/>
  <c r="AR397" i="16"/>
  <c r="AP397" i="16"/>
  <c r="AL397" i="16"/>
  <c r="AJ397" i="16"/>
  <c r="AF397" i="16"/>
  <c r="AD397" i="16"/>
  <c r="Z397" i="16"/>
  <c r="X397" i="16"/>
  <c r="T397" i="16"/>
  <c r="BB396" i="16"/>
  <c r="AX396" i="16"/>
  <c r="AV396" i="16"/>
  <c r="AR396" i="16"/>
  <c r="AP396" i="16"/>
  <c r="AL396" i="16"/>
  <c r="AJ396" i="16"/>
  <c r="AF396" i="16"/>
  <c r="AD396" i="16"/>
  <c r="Z396" i="16"/>
  <c r="X396" i="16"/>
  <c r="T396" i="16"/>
  <c r="BB395" i="16"/>
  <c r="AX395" i="16"/>
  <c r="AV395" i="16"/>
  <c r="AR395" i="16"/>
  <c r="AP395" i="16"/>
  <c r="AL395" i="16"/>
  <c r="AJ395" i="16"/>
  <c r="AF395" i="16"/>
  <c r="AD395" i="16"/>
  <c r="Z395" i="16"/>
  <c r="X395" i="16"/>
  <c r="T395" i="16"/>
  <c r="BB394" i="16"/>
  <c r="AX394" i="16"/>
  <c r="AV394" i="16"/>
  <c r="AR394" i="16"/>
  <c r="AP394" i="16"/>
  <c r="AL394" i="16"/>
  <c r="AJ394" i="16"/>
  <c r="AF394" i="16"/>
  <c r="AD394" i="16"/>
  <c r="Z394" i="16"/>
  <c r="X394" i="16"/>
  <c r="T394" i="16"/>
  <c r="BB393" i="16"/>
  <c r="AX393" i="16"/>
  <c r="AV393" i="16"/>
  <c r="AR393" i="16"/>
  <c r="AP393" i="16"/>
  <c r="AL393" i="16"/>
  <c r="AJ393" i="16"/>
  <c r="AF393" i="16"/>
  <c r="AD393" i="16"/>
  <c r="Z393" i="16"/>
  <c r="X393" i="16"/>
  <c r="T393" i="16"/>
  <c r="BB392" i="16"/>
  <c r="AX392" i="16"/>
  <c r="AV392" i="16"/>
  <c r="AR392" i="16"/>
  <c r="AP392" i="16"/>
  <c r="AL392" i="16"/>
  <c r="AJ392" i="16"/>
  <c r="AF392" i="16"/>
  <c r="AD392" i="16"/>
  <c r="Z392" i="16"/>
  <c r="X392" i="16"/>
  <c r="T392" i="16"/>
  <c r="BB391" i="16"/>
  <c r="AX391" i="16"/>
  <c r="AV391" i="16"/>
  <c r="AR391" i="16"/>
  <c r="AP391" i="16"/>
  <c r="AL391" i="16"/>
  <c r="AJ391" i="16"/>
  <c r="AF391" i="16"/>
  <c r="AD391" i="16"/>
  <c r="Z391" i="16"/>
  <c r="X391" i="16"/>
  <c r="T391" i="16"/>
  <c r="BB390" i="16"/>
  <c r="AX390" i="16"/>
  <c r="AV390" i="16"/>
  <c r="AR390" i="16"/>
  <c r="AP390" i="16"/>
  <c r="AL390" i="16"/>
  <c r="AJ390" i="16"/>
  <c r="AF390" i="16"/>
  <c r="AD390" i="16"/>
  <c r="Z390" i="16"/>
  <c r="X390" i="16"/>
  <c r="T390" i="16"/>
  <c r="BB389" i="16"/>
  <c r="AX389" i="16"/>
  <c r="AV389" i="16"/>
  <c r="AR389" i="16"/>
  <c r="AP389" i="16"/>
  <c r="AL389" i="16"/>
  <c r="AJ389" i="16"/>
  <c r="AF389" i="16"/>
  <c r="AD389" i="16"/>
  <c r="Z389" i="16"/>
  <c r="X389" i="16"/>
  <c r="T389" i="16"/>
  <c r="BB388" i="16"/>
  <c r="AX388" i="16"/>
  <c r="AV388" i="16"/>
  <c r="AR388" i="16"/>
  <c r="AP388" i="16"/>
  <c r="AL388" i="16"/>
  <c r="AJ388" i="16"/>
  <c r="AF388" i="16"/>
  <c r="AD388" i="16"/>
  <c r="Z388" i="16"/>
  <c r="X388" i="16"/>
  <c r="T388" i="16"/>
  <c r="BB387" i="16"/>
  <c r="AX387" i="16"/>
  <c r="AV387" i="16"/>
  <c r="AR387" i="16"/>
  <c r="AP387" i="16"/>
  <c r="AL387" i="16"/>
  <c r="AJ387" i="16"/>
  <c r="AF387" i="16"/>
  <c r="AD387" i="16"/>
  <c r="Z387" i="16"/>
  <c r="X387" i="16"/>
  <c r="T387" i="16"/>
  <c r="BB386" i="16"/>
  <c r="AX386" i="16"/>
  <c r="AV386" i="16"/>
  <c r="AR386" i="16"/>
  <c r="AP386" i="16"/>
  <c r="AL386" i="16"/>
  <c r="AJ386" i="16"/>
  <c r="AF386" i="16"/>
  <c r="AD386" i="16"/>
  <c r="Z386" i="16"/>
  <c r="X386" i="16"/>
  <c r="T386" i="16"/>
  <c r="BB385" i="16"/>
  <c r="AX385" i="16"/>
  <c r="AV385" i="16"/>
  <c r="AR385" i="16"/>
  <c r="AP385" i="16"/>
  <c r="AL385" i="16"/>
  <c r="AJ385" i="16"/>
  <c r="AF385" i="16"/>
  <c r="AD385" i="16"/>
  <c r="Z385" i="16"/>
  <c r="X385" i="16"/>
  <c r="T385" i="16"/>
  <c r="BB384" i="16"/>
  <c r="AX384" i="16"/>
  <c r="AV384" i="16"/>
  <c r="AR384" i="16"/>
  <c r="AP384" i="16"/>
  <c r="AL384" i="16"/>
  <c r="AJ384" i="16"/>
  <c r="AF384" i="16"/>
  <c r="AD384" i="16"/>
  <c r="Z384" i="16"/>
  <c r="X384" i="16"/>
  <c r="T384" i="16"/>
  <c r="BB383" i="16"/>
  <c r="AX383" i="16"/>
  <c r="AV383" i="16"/>
  <c r="AR383" i="16"/>
  <c r="AP383" i="16"/>
  <c r="AL383" i="16"/>
  <c r="AJ383" i="16"/>
  <c r="AF383" i="16"/>
  <c r="AD383" i="16"/>
  <c r="Z383" i="16"/>
  <c r="X383" i="16"/>
  <c r="T383" i="16"/>
  <c r="BB382" i="16"/>
  <c r="AX382" i="16"/>
  <c r="AV382" i="16"/>
  <c r="AR382" i="16"/>
  <c r="AP382" i="16"/>
  <c r="AL382" i="16"/>
  <c r="AJ382" i="16"/>
  <c r="AF382" i="16"/>
  <c r="AD382" i="16"/>
  <c r="Z382" i="16"/>
  <c r="X382" i="16"/>
  <c r="T382" i="16"/>
  <c r="BB381" i="16"/>
  <c r="AX381" i="16"/>
  <c r="AV381" i="16"/>
  <c r="AR381" i="16"/>
  <c r="AP381" i="16"/>
  <c r="AL381" i="16"/>
  <c r="AJ381" i="16"/>
  <c r="AF381" i="16"/>
  <c r="AD381" i="16"/>
  <c r="Z381" i="16"/>
  <c r="X381" i="16"/>
  <c r="T381" i="16"/>
  <c r="BB380" i="16"/>
  <c r="AX380" i="16"/>
  <c r="AV380" i="16"/>
  <c r="AR380" i="16"/>
  <c r="AP380" i="16"/>
  <c r="AL380" i="16"/>
  <c r="AJ380" i="16"/>
  <c r="AF380" i="16"/>
  <c r="AD380" i="16"/>
  <c r="Z380" i="16"/>
  <c r="X380" i="16"/>
  <c r="T380" i="16"/>
  <c r="BB379" i="16"/>
  <c r="AX379" i="16"/>
  <c r="AV379" i="16"/>
  <c r="AR379" i="16"/>
  <c r="AP379" i="16"/>
  <c r="AL379" i="16"/>
  <c r="AJ379" i="16"/>
  <c r="AF379" i="16"/>
  <c r="AD379" i="16"/>
  <c r="Z379" i="16"/>
  <c r="X379" i="16"/>
  <c r="T379" i="16"/>
  <c r="BB378" i="16"/>
  <c r="AX378" i="16"/>
  <c r="AV378" i="16"/>
  <c r="AR378" i="16"/>
  <c r="AP378" i="16"/>
  <c r="AL378" i="16"/>
  <c r="AJ378" i="16"/>
  <c r="AF378" i="16"/>
  <c r="AD378" i="16"/>
  <c r="Z378" i="16"/>
  <c r="X378" i="16"/>
  <c r="T378" i="16"/>
  <c r="BB377" i="16"/>
  <c r="AX377" i="16"/>
  <c r="AV377" i="16"/>
  <c r="AR377" i="16"/>
  <c r="AP377" i="16"/>
  <c r="AL377" i="16"/>
  <c r="AJ377" i="16"/>
  <c r="AF377" i="16"/>
  <c r="AD377" i="16"/>
  <c r="Z377" i="16"/>
  <c r="X377" i="16"/>
  <c r="T377" i="16"/>
  <c r="BB376" i="16"/>
  <c r="AX376" i="16"/>
  <c r="AV376" i="16"/>
  <c r="AR376" i="16"/>
  <c r="AP376" i="16"/>
  <c r="AL376" i="16"/>
  <c r="AJ376" i="16"/>
  <c r="AF376" i="16"/>
  <c r="AD376" i="16"/>
  <c r="Z376" i="16"/>
  <c r="X376" i="16"/>
  <c r="T376" i="16"/>
  <c r="BB375" i="16"/>
  <c r="AX375" i="16"/>
  <c r="AV375" i="16"/>
  <c r="AR375" i="16"/>
  <c r="AP375" i="16"/>
  <c r="AL375" i="16"/>
  <c r="AJ375" i="16"/>
  <c r="AF375" i="16"/>
  <c r="AD375" i="16"/>
  <c r="Z375" i="16"/>
  <c r="X375" i="16"/>
  <c r="T375" i="16"/>
  <c r="BB374" i="16"/>
  <c r="AX374" i="16"/>
  <c r="AV374" i="16"/>
  <c r="AR374" i="16"/>
  <c r="AP374" i="16"/>
  <c r="AL374" i="16"/>
  <c r="AJ374" i="16"/>
  <c r="AF374" i="16"/>
  <c r="AD374" i="16"/>
  <c r="Z374" i="16"/>
  <c r="X374" i="16"/>
  <c r="T374" i="16"/>
  <c r="BB373" i="16"/>
  <c r="AX373" i="16"/>
  <c r="AV373" i="16"/>
  <c r="AR373" i="16"/>
  <c r="AP373" i="16"/>
  <c r="AL373" i="16"/>
  <c r="AJ373" i="16"/>
  <c r="AF373" i="16"/>
  <c r="AD373" i="16"/>
  <c r="Z373" i="16"/>
  <c r="X373" i="16"/>
  <c r="T373" i="16"/>
  <c r="BB372" i="16"/>
  <c r="AX372" i="16"/>
  <c r="AV372" i="16"/>
  <c r="AR372" i="16"/>
  <c r="AP372" i="16"/>
  <c r="AL372" i="16"/>
  <c r="AJ372" i="16"/>
  <c r="AF372" i="16"/>
  <c r="AD372" i="16"/>
  <c r="Z372" i="16"/>
  <c r="X372" i="16"/>
  <c r="T372" i="16"/>
  <c r="BB371" i="16"/>
  <c r="AX371" i="16"/>
  <c r="AV371" i="16"/>
  <c r="AR371" i="16"/>
  <c r="AP371" i="16"/>
  <c r="AL371" i="16"/>
  <c r="AJ371" i="16"/>
  <c r="AF371" i="16"/>
  <c r="AD371" i="16"/>
  <c r="Z371" i="16"/>
  <c r="X371" i="16"/>
  <c r="T371" i="16"/>
  <c r="BB370" i="16"/>
  <c r="AX370" i="16"/>
  <c r="AV370" i="16"/>
  <c r="AR370" i="16"/>
  <c r="AP370" i="16"/>
  <c r="AL370" i="16"/>
  <c r="AJ370" i="16"/>
  <c r="AF370" i="16"/>
  <c r="AD370" i="16"/>
  <c r="Z370" i="16"/>
  <c r="X370" i="16"/>
  <c r="T370" i="16"/>
  <c r="BB369" i="16"/>
  <c r="AX369" i="16"/>
  <c r="AV369" i="16"/>
  <c r="AR369" i="16"/>
  <c r="AP369" i="16"/>
  <c r="AL369" i="16"/>
  <c r="AJ369" i="16"/>
  <c r="AF369" i="16"/>
  <c r="AD369" i="16"/>
  <c r="Z369" i="16"/>
  <c r="X369" i="16"/>
  <c r="T369" i="16"/>
  <c r="BB368" i="16"/>
  <c r="AX368" i="16"/>
  <c r="AV368" i="16"/>
  <c r="AR368" i="16"/>
  <c r="AP368" i="16"/>
  <c r="AL368" i="16"/>
  <c r="AJ368" i="16"/>
  <c r="AF368" i="16"/>
  <c r="AD368" i="16"/>
  <c r="Z368" i="16"/>
  <c r="X368" i="16"/>
  <c r="T368" i="16"/>
  <c r="BB367" i="16"/>
  <c r="AX367" i="16"/>
  <c r="AV367" i="16"/>
  <c r="AR367" i="16"/>
  <c r="AP367" i="16"/>
  <c r="AL367" i="16"/>
  <c r="AJ367" i="16"/>
  <c r="AF367" i="16"/>
  <c r="AD367" i="16"/>
  <c r="Z367" i="16"/>
  <c r="X367" i="16"/>
  <c r="T367" i="16"/>
  <c r="BB366" i="16"/>
  <c r="AX366" i="16"/>
  <c r="AV366" i="16"/>
  <c r="AR366" i="16"/>
  <c r="AP366" i="16"/>
  <c r="AL366" i="16"/>
  <c r="AJ366" i="16"/>
  <c r="AF366" i="16"/>
  <c r="AD366" i="16"/>
  <c r="Z366" i="16"/>
  <c r="X366" i="16"/>
  <c r="T366" i="16"/>
  <c r="BB365" i="16"/>
  <c r="AX365" i="16"/>
  <c r="AV365" i="16"/>
  <c r="AR365" i="16"/>
  <c r="AP365" i="16"/>
  <c r="AL365" i="16"/>
  <c r="AJ365" i="16"/>
  <c r="AF365" i="16"/>
  <c r="AD365" i="16"/>
  <c r="Z365" i="16"/>
  <c r="X365" i="16"/>
  <c r="T365" i="16"/>
  <c r="BB364" i="16"/>
  <c r="AX364" i="16"/>
  <c r="AV364" i="16"/>
  <c r="AR364" i="16"/>
  <c r="AP364" i="16"/>
  <c r="AL364" i="16"/>
  <c r="AJ364" i="16"/>
  <c r="AF364" i="16"/>
  <c r="AD364" i="16"/>
  <c r="Z364" i="16"/>
  <c r="X364" i="16"/>
  <c r="T364" i="16"/>
  <c r="BB363" i="16"/>
  <c r="AX363" i="16"/>
  <c r="AV363" i="16"/>
  <c r="AR363" i="16"/>
  <c r="AP363" i="16"/>
  <c r="AL363" i="16"/>
  <c r="AJ363" i="16"/>
  <c r="AF363" i="16"/>
  <c r="AD363" i="16"/>
  <c r="Z363" i="16"/>
  <c r="X363" i="16"/>
  <c r="T363" i="16"/>
  <c r="BB362" i="16"/>
  <c r="AX362" i="16"/>
  <c r="AV362" i="16"/>
  <c r="AR362" i="16"/>
  <c r="AP362" i="16"/>
  <c r="AL362" i="16"/>
  <c r="AJ362" i="16"/>
  <c r="AF362" i="16"/>
  <c r="AD362" i="16"/>
  <c r="Z362" i="16"/>
  <c r="X362" i="16"/>
  <c r="T362" i="16"/>
  <c r="BB361" i="16"/>
  <c r="AX361" i="16"/>
  <c r="AV361" i="16"/>
  <c r="AR361" i="16"/>
  <c r="AP361" i="16"/>
  <c r="AL361" i="16"/>
  <c r="AJ361" i="16"/>
  <c r="AF361" i="16"/>
  <c r="AD361" i="16"/>
  <c r="Z361" i="16"/>
  <c r="X361" i="16"/>
  <c r="T361" i="16"/>
  <c r="BB360" i="16"/>
  <c r="AX360" i="16"/>
  <c r="AV360" i="16"/>
  <c r="AR360" i="16"/>
  <c r="AP360" i="16"/>
  <c r="AL360" i="16"/>
  <c r="AJ360" i="16"/>
  <c r="AF360" i="16"/>
  <c r="AD360" i="16"/>
  <c r="Z360" i="16"/>
  <c r="X360" i="16"/>
  <c r="T360" i="16"/>
  <c r="BB359" i="16"/>
  <c r="AX359" i="16"/>
  <c r="AV359" i="16"/>
  <c r="AR359" i="16"/>
  <c r="AP359" i="16"/>
  <c r="AL359" i="16"/>
  <c r="AJ359" i="16"/>
  <c r="AF359" i="16"/>
  <c r="AD359" i="16"/>
  <c r="Z359" i="16"/>
  <c r="X359" i="16"/>
  <c r="T359" i="16"/>
  <c r="BB358" i="16"/>
  <c r="AX358" i="16"/>
  <c r="AV358" i="16"/>
  <c r="AR358" i="16"/>
  <c r="AP358" i="16"/>
  <c r="AL358" i="16"/>
  <c r="AJ358" i="16"/>
  <c r="AF358" i="16"/>
  <c r="AD358" i="16"/>
  <c r="Z358" i="16"/>
  <c r="X358" i="16"/>
  <c r="T358" i="16"/>
  <c r="BB357" i="16"/>
  <c r="AX357" i="16"/>
  <c r="AV357" i="16"/>
  <c r="AR357" i="16"/>
  <c r="AP357" i="16"/>
  <c r="AL357" i="16"/>
  <c r="AJ357" i="16"/>
  <c r="AF357" i="16"/>
  <c r="AD357" i="16"/>
  <c r="Z357" i="16"/>
  <c r="X357" i="16"/>
  <c r="T357" i="16"/>
  <c r="BB356" i="16"/>
  <c r="AX356" i="16"/>
  <c r="AV356" i="16"/>
  <c r="AR356" i="16"/>
  <c r="AP356" i="16"/>
  <c r="AL356" i="16"/>
  <c r="AJ356" i="16"/>
  <c r="AF356" i="16"/>
  <c r="AD356" i="16"/>
  <c r="Z356" i="16"/>
  <c r="X356" i="16"/>
  <c r="T356" i="16"/>
  <c r="BB355" i="16"/>
  <c r="AX355" i="16"/>
  <c r="AV355" i="16"/>
  <c r="AR355" i="16"/>
  <c r="AP355" i="16"/>
  <c r="AL355" i="16"/>
  <c r="AJ355" i="16"/>
  <c r="AF355" i="16"/>
  <c r="AD355" i="16"/>
  <c r="Z355" i="16"/>
  <c r="X355" i="16"/>
  <c r="T355" i="16"/>
  <c r="BB354" i="16"/>
  <c r="AX354" i="16"/>
  <c r="AV354" i="16"/>
  <c r="AR354" i="16"/>
  <c r="AP354" i="16"/>
  <c r="AL354" i="16"/>
  <c r="AJ354" i="16"/>
  <c r="AF354" i="16"/>
  <c r="AD354" i="16"/>
  <c r="Z354" i="16"/>
  <c r="X354" i="16"/>
  <c r="T354" i="16"/>
  <c r="BB353" i="16"/>
  <c r="AX353" i="16"/>
  <c r="AV353" i="16"/>
  <c r="AR353" i="16"/>
  <c r="AP353" i="16"/>
  <c r="AL353" i="16"/>
  <c r="AJ353" i="16"/>
  <c r="AF353" i="16"/>
  <c r="AD353" i="16"/>
  <c r="Z353" i="16"/>
  <c r="X353" i="16"/>
  <c r="T353" i="16"/>
  <c r="BB352" i="16"/>
  <c r="AX352" i="16"/>
  <c r="AV352" i="16"/>
  <c r="AR352" i="16"/>
  <c r="AP352" i="16"/>
  <c r="AL352" i="16"/>
  <c r="AJ352" i="16"/>
  <c r="AF352" i="16"/>
  <c r="AD352" i="16"/>
  <c r="Z352" i="16"/>
  <c r="X352" i="16"/>
  <c r="T352" i="16"/>
  <c r="BB351" i="16"/>
  <c r="AX351" i="16"/>
  <c r="AV351" i="16"/>
  <c r="AR351" i="16"/>
  <c r="AP351" i="16"/>
  <c r="AL351" i="16"/>
  <c r="AJ351" i="16"/>
  <c r="AF351" i="16"/>
  <c r="AD351" i="16"/>
  <c r="Z351" i="16"/>
  <c r="X351" i="16"/>
  <c r="T351" i="16"/>
  <c r="BB350" i="16"/>
  <c r="AX350" i="16"/>
  <c r="AV350" i="16"/>
  <c r="AR350" i="16"/>
  <c r="AP350" i="16"/>
  <c r="AL350" i="16"/>
  <c r="AJ350" i="16"/>
  <c r="AF350" i="16"/>
  <c r="AD350" i="16"/>
  <c r="Z350" i="16"/>
  <c r="X350" i="16"/>
  <c r="T350" i="16"/>
  <c r="BB349" i="16"/>
  <c r="AX349" i="16"/>
  <c r="AV349" i="16"/>
  <c r="AR349" i="16"/>
  <c r="AP349" i="16"/>
  <c r="AL349" i="16"/>
  <c r="AJ349" i="16"/>
  <c r="AF349" i="16"/>
  <c r="AD349" i="16"/>
  <c r="Z349" i="16"/>
  <c r="X349" i="16"/>
  <c r="T349" i="16"/>
  <c r="BB348" i="16"/>
  <c r="AX348" i="16"/>
  <c r="AV348" i="16"/>
  <c r="AR348" i="16"/>
  <c r="AP348" i="16"/>
  <c r="AL348" i="16"/>
  <c r="AJ348" i="16"/>
  <c r="AF348" i="16"/>
  <c r="AD348" i="16"/>
  <c r="Z348" i="16"/>
  <c r="X348" i="16"/>
  <c r="T348" i="16"/>
  <c r="BB347" i="16"/>
  <c r="AX347" i="16"/>
  <c r="AV347" i="16"/>
  <c r="AR347" i="16"/>
  <c r="AP347" i="16"/>
  <c r="AL347" i="16"/>
  <c r="AJ347" i="16"/>
  <c r="AF347" i="16"/>
  <c r="AD347" i="16"/>
  <c r="Z347" i="16"/>
  <c r="X347" i="16"/>
  <c r="T347" i="16"/>
  <c r="BB346" i="16"/>
  <c r="AX346" i="16"/>
  <c r="AV346" i="16"/>
  <c r="AR346" i="16"/>
  <c r="AP346" i="16"/>
  <c r="AL346" i="16"/>
  <c r="AJ346" i="16"/>
  <c r="AF346" i="16"/>
  <c r="AD346" i="16"/>
  <c r="Z346" i="16"/>
  <c r="X346" i="16"/>
  <c r="T346" i="16"/>
  <c r="BB345" i="16"/>
  <c r="AX345" i="16"/>
  <c r="AV345" i="16"/>
  <c r="AR345" i="16"/>
  <c r="AP345" i="16"/>
  <c r="AL345" i="16"/>
  <c r="AJ345" i="16"/>
  <c r="AF345" i="16"/>
  <c r="AD345" i="16"/>
  <c r="Z345" i="16"/>
  <c r="X345" i="16"/>
  <c r="T345" i="16"/>
  <c r="BB344" i="16"/>
  <c r="AX344" i="16"/>
  <c r="AV344" i="16"/>
  <c r="AR344" i="16"/>
  <c r="AP344" i="16"/>
  <c r="AL344" i="16"/>
  <c r="AJ344" i="16"/>
  <c r="AF344" i="16"/>
  <c r="AD344" i="16"/>
  <c r="Z344" i="16"/>
  <c r="X344" i="16"/>
  <c r="T344" i="16"/>
  <c r="BB343" i="16"/>
  <c r="AX343" i="16"/>
  <c r="AV343" i="16"/>
  <c r="AR343" i="16"/>
  <c r="AP343" i="16"/>
  <c r="AL343" i="16"/>
  <c r="AJ343" i="16"/>
  <c r="AF343" i="16"/>
  <c r="AD343" i="16"/>
  <c r="Z343" i="16"/>
  <c r="X343" i="16"/>
  <c r="T343" i="16"/>
  <c r="BB342" i="16"/>
  <c r="AX342" i="16"/>
  <c r="AV342" i="16"/>
  <c r="AR342" i="16"/>
  <c r="AP342" i="16"/>
  <c r="AL342" i="16"/>
  <c r="AJ342" i="16"/>
  <c r="AF342" i="16"/>
  <c r="AD342" i="16"/>
  <c r="Z342" i="16"/>
  <c r="X342" i="16"/>
  <c r="T342" i="16"/>
  <c r="BB341" i="16"/>
  <c r="AX341" i="16"/>
  <c r="AV341" i="16"/>
  <c r="AR341" i="16"/>
  <c r="AP341" i="16"/>
  <c r="AL341" i="16"/>
  <c r="AJ341" i="16"/>
  <c r="AF341" i="16"/>
  <c r="AD341" i="16"/>
  <c r="Z341" i="16"/>
  <c r="X341" i="16"/>
  <c r="T341" i="16"/>
  <c r="BB340" i="16"/>
  <c r="AX340" i="16"/>
  <c r="AV340" i="16"/>
  <c r="AR340" i="16"/>
  <c r="AP340" i="16"/>
  <c r="AL340" i="16"/>
  <c r="AJ340" i="16"/>
  <c r="AF340" i="16"/>
  <c r="AD340" i="16"/>
  <c r="Z340" i="16"/>
  <c r="X340" i="16"/>
  <c r="T340" i="16"/>
  <c r="BB339" i="16"/>
  <c r="AX339" i="16"/>
  <c r="AV339" i="16"/>
  <c r="AR339" i="16"/>
  <c r="AP339" i="16"/>
  <c r="AL339" i="16"/>
  <c r="AJ339" i="16"/>
  <c r="AF339" i="16"/>
  <c r="AD339" i="16"/>
  <c r="Z339" i="16"/>
  <c r="X339" i="16"/>
  <c r="T339" i="16"/>
  <c r="BB338" i="16"/>
  <c r="AX338" i="16"/>
  <c r="AV338" i="16"/>
  <c r="AR338" i="16"/>
  <c r="AP338" i="16"/>
  <c r="AL338" i="16"/>
  <c r="AJ338" i="16"/>
  <c r="AF338" i="16"/>
  <c r="AD338" i="16"/>
  <c r="Z338" i="16"/>
  <c r="X338" i="16"/>
  <c r="T338" i="16"/>
  <c r="BB337" i="16"/>
  <c r="AX337" i="16"/>
  <c r="AV337" i="16"/>
  <c r="AR337" i="16"/>
  <c r="AP337" i="16"/>
  <c r="AL337" i="16"/>
  <c r="AJ337" i="16"/>
  <c r="AF337" i="16"/>
  <c r="AD337" i="16"/>
  <c r="Z337" i="16"/>
  <c r="X337" i="16"/>
  <c r="T337" i="16"/>
  <c r="BB336" i="16"/>
  <c r="AX336" i="16"/>
  <c r="AV336" i="16"/>
  <c r="AR336" i="16"/>
  <c r="AP336" i="16"/>
  <c r="AL336" i="16"/>
  <c r="AJ336" i="16"/>
  <c r="AF336" i="16"/>
  <c r="AD336" i="16"/>
  <c r="Z336" i="16"/>
  <c r="X336" i="16"/>
  <c r="T336" i="16"/>
  <c r="BB333" i="16"/>
  <c r="AX333" i="16"/>
  <c r="AV333" i="16"/>
  <c r="AR333" i="16"/>
  <c r="AP333" i="16"/>
  <c r="AL333" i="16"/>
  <c r="AJ333" i="16"/>
  <c r="AF333" i="16"/>
  <c r="AD333" i="16"/>
  <c r="Z333" i="16"/>
  <c r="X333" i="16"/>
  <c r="T333" i="16"/>
  <c r="BB332" i="16"/>
  <c r="AX332" i="16"/>
  <c r="AV332" i="16"/>
  <c r="AR332" i="16"/>
  <c r="AP332" i="16"/>
  <c r="AL332" i="16"/>
  <c r="AJ332" i="16"/>
  <c r="AF332" i="16"/>
  <c r="AD332" i="16"/>
  <c r="Z332" i="16"/>
  <c r="X332" i="16"/>
  <c r="T332" i="16"/>
  <c r="BB331" i="16"/>
  <c r="AX331" i="16"/>
  <c r="AV331" i="16"/>
  <c r="AR331" i="16"/>
  <c r="AP331" i="16"/>
  <c r="AL331" i="16"/>
  <c r="AJ331" i="16"/>
  <c r="AF331" i="16"/>
  <c r="AD331" i="16"/>
  <c r="Z331" i="16"/>
  <c r="X331" i="16"/>
  <c r="T331" i="16"/>
  <c r="BB330" i="16"/>
  <c r="AX330" i="16"/>
  <c r="AV330" i="16"/>
  <c r="AR330" i="16"/>
  <c r="AP330" i="16"/>
  <c r="AL330" i="16"/>
  <c r="AJ330" i="16"/>
  <c r="AF330" i="16"/>
  <c r="AD330" i="16"/>
  <c r="Z330" i="16"/>
  <c r="X330" i="16"/>
  <c r="T330" i="16"/>
  <c r="BB329" i="16"/>
  <c r="AX329" i="16"/>
  <c r="AV329" i="16"/>
  <c r="AR329" i="16"/>
  <c r="AP329" i="16"/>
  <c r="AL329" i="16"/>
  <c r="AJ329" i="16"/>
  <c r="AF329" i="16"/>
  <c r="AD329" i="16"/>
  <c r="Z329" i="16"/>
  <c r="X329" i="16"/>
  <c r="T329" i="16"/>
  <c r="BB328" i="16"/>
  <c r="AX328" i="16"/>
  <c r="AV328" i="16"/>
  <c r="AR328" i="16"/>
  <c r="AP328" i="16"/>
  <c r="AL328" i="16"/>
  <c r="AJ328" i="16"/>
  <c r="AF328" i="16"/>
  <c r="AD328" i="16"/>
  <c r="Z328" i="16"/>
  <c r="X328" i="16"/>
  <c r="T328" i="16"/>
  <c r="BB327" i="16"/>
  <c r="AX327" i="16"/>
  <c r="AV327" i="16"/>
  <c r="AR327" i="16"/>
  <c r="AP327" i="16"/>
  <c r="AL327" i="16"/>
  <c r="AJ327" i="16"/>
  <c r="AF327" i="16"/>
  <c r="AD327" i="16"/>
  <c r="Z327" i="16"/>
  <c r="X327" i="16"/>
  <c r="T327" i="16"/>
  <c r="BB326" i="16"/>
  <c r="AX326" i="16"/>
  <c r="AV326" i="16"/>
  <c r="AR326" i="16"/>
  <c r="AP326" i="16"/>
  <c r="AL326" i="16"/>
  <c r="AJ326" i="16"/>
  <c r="AF326" i="16"/>
  <c r="AD326" i="16"/>
  <c r="Z326" i="16"/>
  <c r="X326" i="16"/>
  <c r="T326" i="16"/>
  <c r="BB323" i="16"/>
  <c r="AX323" i="16"/>
  <c r="AV323" i="16"/>
  <c r="AR323" i="16"/>
  <c r="AP323" i="16"/>
  <c r="AL323" i="16"/>
  <c r="AJ323" i="16"/>
  <c r="AF323" i="16"/>
  <c r="AD323" i="16"/>
  <c r="Z323" i="16"/>
  <c r="X323" i="16"/>
  <c r="T323" i="16"/>
  <c r="BB322" i="16"/>
  <c r="AX322" i="16"/>
  <c r="AV322" i="16"/>
  <c r="AR322" i="16"/>
  <c r="AP322" i="16"/>
  <c r="AL322" i="16"/>
  <c r="AJ322" i="16"/>
  <c r="AF322" i="16"/>
  <c r="AD322" i="16"/>
  <c r="Z322" i="16"/>
  <c r="X322" i="16"/>
  <c r="T322" i="16"/>
  <c r="BB321" i="16"/>
  <c r="AX321" i="16"/>
  <c r="AV321" i="16"/>
  <c r="AR321" i="16"/>
  <c r="AP321" i="16"/>
  <c r="AL321" i="16"/>
  <c r="AJ321" i="16"/>
  <c r="AF321" i="16"/>
  <c r="AD321" i="16"/>
  <c r="Z321" i="16"/>
  <c r="X321" i="16"/>
  <c r="T321" i="16"/>
  <c r="BB320" i="16"/>
  <c r="AX320" i="16"/>
  <c r="AV320" i="16"/>
  <c r="AR320" i="16"/>
  <c r="AP320" i="16"/>
  <c r="AL320" i="16"/>
  <c r="AJ320" i="16"/>
  <c r="AF320" i="16"/>
  <c r="AD320" i="16"/>
  <c r="Z320" i="16"/>
  <c r="X320" i="16"/>
  <c r="T320" i="16"/>
  <c r="BB317" i="16"/>
  <c r="AX317" i="16"/>
  <c r="AV317" i="16"/>
  <c r="AR317" i="16"/>
  <c r="AP317" i="16"/>
  <c r="AL317" i="16"/>
  <c r="AJ317" i="16"/>
  <c r="AF317" i="16"/>
  <c r="AD317" i="16"/>
  <c r="Z317" i="16"/>
  <c r="X317" i="16"/>
  <c r="T317" i="16"/>
  <c r="BB316" i="16"/>
  <c r="AX316" i="16"/>
  <c r="AV316" i="16"/>
  <c r="AR316" i="16"/>
  <c r="AP316" i="16"/>
  <c r="AL316" i="16"/>
  <c r="AJ316" i="16"/>
  <c r="AF316" i="16"/>
  <c r="AD316" i="16"/>
  <c r="Z316" i="16"/>
  <c r="X316" i="16"/>
  <c r="T316" i="16"/>
  <c r="BB315" i="16"/>
  <c r="AX315" i="16"/>
  <c r="AV315" i="16"/>
  <c r="AR315" i="16"/>
  <c r="AP315" i="16"/>
  <c r="AL315" i="16"/>
  <c r="AJ315" i="16"/>
  <c r="AF315" i="16"/>
  <c r="AD315" i="16"/>
  <c r="Z315" i="16"/>
  <c r="X315" i="16"/>
  <c r="T315" i="16"/>
  <c r="BB314" i="16"/>
  <c r="AX314" i="16"/>
  <c r="AV314" i="16"/>
  <c r="AR314" i="16"/>
  <c r="AP314" i="16"/>
  <c r="AL314" i="16"/>
  <c r="AJ314" i="16"/>
  <c r="AF314" i="16"/>
  <c r="AD314" i="16"/>
  <c r="Z314" i="16"/>
  <c r="X314" i="16"/>
  <c r="T314" i="16"/>
  <c r="BB311" i="16"/>
  <c r="AX311" i="16"/>
  <c r="AV311" i="16"/>
  <c r="AR311" i="16"/>
  <c r="AP311" i="16"/>
  <c r="AL311" i="16"/>
  <c r="AJ311" i="16"/>
  <c r="AF311" i="16"/>
  <c r="AD311" i="16"/>
  <c r="Z311" i="16"/>
  <c r="X311" i="16"/>
  <c r="T311" i="16"/>
  <c r="BB310" i="16"/>
  <c r="AX310" i="16"/>
  <c r="AV310" i="16"/>
  <c r="AR310" i="16"/>
  <c r="AP310" i="16"/>
  <c r="AL310" i="16"/>
  <c r="AJ310" i="16"/>
  <c r="AF310" i="16"/>
  <c r="AD310" i="16"/>
  <c r="Z310" i="16"/>
  <c r="X310" i="16"/>
  <c r="T310" i="16"/>
  <c r="BB309" i="16"/>
  <c r="AX309" i="16"/>
  <c r="AV309" i="16"/>
  <c r="AR309" i="16"/>
  <c r="AP309" i="16"/>
  <c r="AL309" i="16"/>
  <c r="AJ309" i="16"/>
  <c r="AF309" i="16"/>
  <c r="AD309" i="16"/>
  <c r="Z309" i="16"/>
  <c r="X309" i="16"/>
  <c r="T309" i="16"/>
  <c r="BB308" i="16"/>
  <c r="AX308" i="16"/>
  <c r="AV308" i="16"/>
  <c r="AR308" i="16"/>
  <c r="AP308" i="16"/>
  <c r="AL308" i="16"/>
  <c r="AJ308" i="16"/>
  <c r="AF308" i="16"/>
  <c r="AD308" i="16"/>
  <c r="Z308" i="16"/>
  <c r="X308" i="16"/>
  <c r="T308" i="16"/>
  <c r="BB305" i="16"/>
  <c r="AX305" i="16"/>
  <c r="AV305" i="16"/>
  <c r="AR305" i="16"/>
  <c r="AP305" i="16"/>
  <c r="AL305" i="16"/>
  <c r="AJ305" i="16"/>
  <c r="AF305" i="16"/>
  <c r="AD305" i="16"/>
  <c r="Z305" i="16"/>
  <c r="X305" i="16"/>
  <c r="T305" i="16"/>
  <c r="BB304" i="16"/>
  <c r="AX304" i="16"/>
  <c r="AV304" i="16"/>
  <c r="AR304" i="16"/>
  <c r="AP304" i="16"/>
  <c r="AL304" i="16"/>
  <c r="AJ304" i="16"/>
  <c r="AF304" i="16"/>
  <c r="AD304" i="16"/>
  <c r="Z304" i="16"/>
  <c r="X304" i="16"/>
  <c r="T304" i="16"/>
  <c r="BB303" i="16"/>
  <c r="AX303" i="16"/>
  <c r="AV303" i="16"/>
  <c r="AR303" i="16"/>
  <c r="AP303" i="16"/>
  <c r="AL303" i="16"/>
  <c r="AJ303" i="16"/>
  <c r="AF303" i="16"/>
  <c r="AD303" i="16"/>
  <c r="Z303" i="16"/>
  <c r="X303" i="16"/>
  <c r="T303" i="16"/>
  <c r="BB302" i="16"/>
  <c r="AX302" i="16"/>
  <c r="AV302" i="16"/>
  <c r="AR302" i="16"/>
  <c r="AP302" i="16"/>
  <c r="AL302" i="16"/>
  <c r="AJ302" i="16"/>
  <c r="AF302" i="16"/>
  <c r="AD302" i="16"/>
  <c r="Z302" i="16"/>
  <c r="X302" i="16"/>
  <c r="T302" i="16"/>
  <c r="BB301" i="16"/>
  <c r="AX301" i="16"/>
  <c r="AV301" i="16"/>
  <c r="AR301" i="16"/>
  <c r="AP301" i="16"/>
  <c r="AL301" i="16"/>
  <c r="AJ301" i="16"/>
  <c r="AF301" i="16"/>
  <c r="AD301" i="16"/>
  <c r="Z301" i="16"/>
  <c r="X301" i="16"/>
  <c r="T301" i="16"/>
  <c r="BB300" i="16"/>
  <c r="AX300" i="16"/>
  <c r="AV300" i="16"/>
  <c r="AR300" i="16"/>
  <c r="AP300" i="16"/>
  <c r="AL300" i="16"/>
  <c r="AJ300" i="16"/>
  <c r="AF300" i="16"/>
  <c r="AD300" i="16"/>
  <c r="Z300" i="16"/>
  <c r="X300" i="16"/>
  <c r="T300" i="16"/>
  <c r="BB299" i="16"/>
  <c r="AX299" i="16"/>
  <c r="AV299" i="16"/>
  <c r="AR299" i="16"/>
  <c r="AP299" i="16"/>
  <c r="AL299" i="16"/>
  <c r="AJ299" i="16"/>
  <c r="AF299" i="16"/>
  <c r="AD299" i="16"/>
  <c r="Z299" i="16"/>
  <c r="X299" i="16"/>
  <c r="T299" i="16"/>
  <c r="BB298" i="16"/>
  <c r="AX298" i="16"/>
  <c r="AV298" i="16"/>
  <c r="AR298" i="16"/>
  <c r="AP298" i="16"/>
  <c r="AL298" i="16"/>
  <c r="AJ298" i="16"/>
  <c r="AF298" i="16"/>
  <c r="AD298" i="16"/>
  <c r="Z298" i="16"/>
  <c r="X298" i="16"/>
  <c r="T298" i="16"/>
  <c r="BB297" i="16"/>
  <c r="AX297" i="16"/>
  <c r="AV297" i="16"/>
  <c r="AR297" i="16"/>
  <c r="AP297" i="16"/>
  <c r="AL297" i="16"/>
  <c r="AJ297" i="16"/>
  <c r="AF297" i="16"/>
  <c r="AD297" i="16"/>
  <c r="Z297" i="16"/>
  <c r="X297" i="16"/>
  <c r="T297" i="16"/>
  <c r="BB296" i="16"/>
  <c r="AX296" i="16"/>
  <c r="AV296" i="16"/>
  <c r="AR296" i="16"/>
  <c r="AP296" i="16"/>
  <c r="AL296" i="16"/>
  <c r="AJ296" i="16"/>
  <c r="AF296" i="16"/>
  <c r="AD296" i="16"/>
  <c r="Z296" i="16"/>
  <c r="X296" i="16"/>
  <c r="T296" i="16"/>
  <c r="BB295" i="16"/>
  <c r="AX295" i="16"/>
  <c r="AV295" i="16"/>
  <c r="AR295" i="16"/>
  <c r="AP295" i="16"/>
  <c r="AL295" i="16"/>
  <c r="AJ295" i="16"/>
  <c r="AF295" i="16"/>
  <c r="AD295" i="16"/>
  <c r="Z295" i="16"/>
  <c r="X295" i="16"/>
  <c r="T295" i="16"/>
  <c r="BB294" i="16"/>
  <c r="AX294" i="16"/>
  <c r="AV294" i="16"/>
  <c r="AR294" i="16"/>
  <c r="AP294" i="16"/>
  <c r="AL294" i="16"/>
  <c r="AJ294" i="16"/>
  <c r="AF294" i="16"/>
  <c r="AD294" i="16"/>
  <c r="Z294" i="16"/>
  <c r="X294" i="16"/>
  <c r="T294" i="16"/>
  <c r="BB293" i="16"/>
  <c r="AX293" i="16"/>
  <c r="AV293" i="16"/>
  <c r="AR293" i="16"/>
  <c r="AP293" i="16"/>
  <c r="AL293" i="16"/>
  <c r="AJ293" i="16"/>
  <c r="AF293" i="16"/>
  <c r="AD293" i="16"/>
  <c r="Z293" i="16"/>
  <c r="X293" i="16"/>
  <c r="T293" i="16"/>
  <c r="BB292" i="16"/>
  <c r="AX292" i="16"/>
  <c r="AV292" i="16"/>
  <c r="AR292" i="16"/>
  <c r="AP292" i="16"/>
  <c r="AL292" i="16"/>
  <c r="AJ292" i="16"/>
  <c r="AF292" i="16"/>
  <c r="AD292" i="16"/>
  <c r="Z292" i="16"/>
  <c r="X292" i="16"/>
  <c r="T292" i="16"/>
  <c r="BB291" i="16"/>
  <c r="AX291" i="16"/>
  <c r="AV291" i="16"/>
  <c r="AR291" i="16"/>
  <c r="AP291" i="16"/>
  <c r="AL291" i="16"/>
  <c r="AJ291" i="16"/>
  <c r="AF291" i="16"/>
  <c r="AD291" i="16"/>
  <c r="Z291" i="16"/>
  <c r="X291" i="16"/>
  <c r="T291" i="16"/>
  <c r="BB290" i="16"/>
  <c r="AX290" i="16"/>
  <c r="AV290" i="16"/>
  <c r="AR290" i="16"/>
  <c r="AP290" i="16"/>
  <c r="AL290" i="16"/>
  <c r="AJ290" i="16"/>
  <c r="AF290" i="16"/>
  <c r="AD290" i="16"/>
  <c r="Z290" i="16"/>
  <c r="X290" i="16"/>
  <c r="T290" i="16"/>
  <c r="BB289" i="16"/>
  <c r="AX289" i="16"/>
  <c r="AV289" i="16"/>
  <c r="AR289" i="16"/>
  <c r="AP289" i="16"/>
  <c r="AL289" i="16"/>
  <c r="AJ289" i="16"/>
  <c r="AF289" i="16"/>
  <c r="AD289" i="16"/>
  <c r="Z289" i="16"/>
  <c r="X289" i="16"/>
  <c r="T289" i="16"/>
  <c r="BB288" i="16"/>
  <c r="AX288" i="16"/>
  <c r="AV288" i="16"/>
  <c r="AR288" i="16"/>
  <c r="AP288" i="16"/>
  <c r="AL288" i="16"/>
  <c r="AJ288" i="16"/>
  <c r="AF288" i="16"/>
  <c r="AD288" i="16"/>
  <c r="Z288" i="16"/>
  <c r="X288" i="16"/>
  <c r="T288" i="16"/>
  <c r="BB287" i="16"/>
  <c r="AX287" i="16"/>
  <c r="AV287" i="16"/>
  <c r="AR287" i="16"/>
  <c r="AP287" i="16"/>
  <c r="AL287" i="16"/>
  <c r="AJ287" i="16"/>
  <c r="AF287" i="16"/>
  <c r="AD287" i="16"/>
  <c r="Z287" i="16"/>
  <c r="X287" i="16"/>
  <c r="T287" i="16"/>
  <c r="BB286" i="16"/>
  <c r="AX286" i="16"/>
  <c r="AV286" i="16"/>
  <c r="AR286" i="16"/>
  <c r="AP286" i="16"/>
  <c r="AL286" i="16"/>
  <c r="AJ286" i="16"/>
  <c r="AF286" i="16"/>
  <c r="AD286" i="16"/>
  <c r="Z286" i="16"/>
  <c r="X286" i="16"/>
  <c r="T286" i="16"/>
  <c r="BB285" i="16"/>
  <c r="AX285" i="16"/>
  <c r="AV285" i="16"/>
  <c r="AR285" i="16"/>
  <c r="AP285" i="16"/>
  <c r="AL285" i="16"/>
  <c r="AJ285" i="16"/>
  <c r="AF285" i="16"/>
  <c r="AD285" i="16"/>
  <c r="Z285" i="16"/>
  <c r="X285" i="16"/>
  <c r="T285" i="16"/>
  <c r="BB284" i="16"/>
  <c r="AX284" i="16"/>
  <c r="AV284" i="16"/>
  <c r="AR284" i="16"/>
  <c r="AP284" i="16"/>
  <c r="AL284" i="16"/>
  <c r="AJ284" i="16"/>
  <c r="AF284" i="16"/>
  <c r="AD284" i="16"/>
  <c r="Z284" i="16"/>
  <c r="X284" i="16"/>
  <c r="T284" i="16"/>
  <c r="BB283" i="16"/>
  <c r="AX283" i="16"/>
  <c r="AV283" i="16"/>
  <c r="AR283" i="16"/>
  <c r="AP283" i="16"/>
  <c r="AL283" i="16"/>
  <c r="AJ283" i="16"/>
  <c r="AF283" i="16"/>
  <c r="AD283" i="16"/>
  <c r="Z283" i="16"/>
  <c r="X283" i="16"/>
  <c r="T283" i="16"/>
  <c r="BB282" i="16"/>
  <c r="AX282" i="16"/>
  <c r="AV282" i="16"/>
  <c r="AR282" i="16"/>
  <c r="AP282" i="16"/>
  <c r="AL282" i="16"/>
  <c r="AJ282" i="16"/>
  <c r="AF282" i="16"/>
  <c r="AD282" i="16"/>
  <c r="Z282" i="16"/>
  <c r="X282" i="16"/>
  <c r="T282" i="16"/>
  <c r="BB281" i="16"/>
  <c r="AX281" i="16"/>
  <c r="AV281" i="16"/>
  <c r="AR281" i="16"/>
  <c r="AP281" i="16"/>
  <c r="AL281" i="16"/>
  <c r="AJ281" i="16"/>
  <c r="AF281" i="16"/>
  <c r="AD281" i="16"/>
  <c r="Z281" i="16"/>
  <c r="X281" i="16"/>
  <c r="T281" i="16"/>
  <c r="BB280" i="16"/>
  <c r="AX280" i="16"/>
  <c r="AV280" i="16"/>
  <c r="AR280" i="16"/>
  <c r="AP280" i="16"/>
  <c r="AL280" i="16"/>
  <c r="AJ280" i="16"/>
  <c r="AF280" i="16"/>
  <c r="AD280" i="16"/>
  <c r="Z280" i="16"/>
  <c r="X280" i="16"/>
  <c r="T280" i="16"/>
  <c r="BB279" i="16"/>
  <c r="AX279" i="16"/>
  <c r="AV279" i="16"/>
  <c r="AR279" i="16"/>
  <c r="AP279" i="16"/>
  <c r="AL279" i="16"/>
  <c r="AJ279" i="16"/>
  <c r="AF279" i="16"/>
  <c r="AD279" i="16"/>
  <c r="Z279" i="16"/>
  <c r="X279" i="16"/>
  <c r="T279" i="16"/>
  <c r="BB278" i="16"/>
  <c r="AX278" i="16"/>
  <c r="AV278" i="16"/>
  <c r="AR278" i="16"/>
  <c r="AP278" i="16"/>
  <c r="AL278" i="16"/>
  <c r="AJ278" i="16"/>
  <c r="AF278" i="16"/>
  <c r="AD278" i="16"/>
  <c r="Z278" i="16"/>
  <c r="X278" i="16"/>
  <c r="T278" i="16"/>
  <c r="BB277" i="16"/>
  <c r="AX277" i="16"/>
  <c r="AV277" i="16"/>
  <c r="AR277" i="16"/>
  <c r="AP277" i="16"/>
  <c r="AL277" i="16"/>
  <c r="AJ277" i="16"/>
  <c r="AF277" i="16"/>
  <c r="AD277" i="16"/>
  <c r="Z277" i="16"/>
  <c r="X277" i="16"/>
  <c r="T277" i="16"/>
  <c r="BB276" i="16"/>
  <c r="AX276" i="16"/>
  <c r="AV276" i="16"/>
  <c r="AR276" i="16"/>
  <c r="AP276" i="16"/>
  <c r="AL276" i="16"/>
  <c r="AJ276" i="16"/>
  <c r="AF276" i="16"/>
  <c r="AD276" i="16"/>
  <c r="Z276" i="16"/>
  <c r="X276" i="16"/>
  <c r="T276" i="16"/>
  <c r="BB275" i="16"/>
  <c r="AX275" i="16"/>
  <c r="AV275" i="16"/>
  <c r="AR275" i="16"/>
  <c r="AP275" i="16"/>
  <c r="AL275" i="16"/>
  <c r="AJ275" i="16"/>
  <c r="AF275" i="16"/>
  <c r="AD275" i="16"/>
  <c r="Z275" i="16"/>
  <c r="X275" i="16"/>
  <c r="T275" i="16"/>
  <c r="BB274" i="16"/>
  <c r="AX274" i="16"/>
  <c r="AV274" i="16"/>
  <c r="AR274" i="16"/>
  <c r="AP274" i="16"/>
  <c r="AL274" i="16"/>
  <c r="AJ274" i="16"/>
  <c r="AF274" i="16"/>
  <c r="AD274" i="16"/>
  <c r="Z274" i="16"/>
  <c r="X274" i="16"/>
  <c r="T274" i="16"/>
  <c r="BB273" i="16"/>
  <c r="AX273" i="16"/>
  <c r="AV273" i="16"/>
  <c r="AR273" i="16"/>
  <c r="AP273" i="16"/>
  <c r="AL273" i="16"/>
  <c r="AJ273" i="16"/>
  <c r="AF273" i="16"/>
  <c r="AD273" i="16"/>
  <c r="Z273" i="16"/>
  <c r="X273" i="16"/>
  <c r="T273" i="16"/>
  <c r="BB272" i="16"/>
  <c r="AX272" i="16"/>
  <c r="AV272" i="16"/>
  <c r="AR272" i="16"/>
  <c r="AP272" i="16"/>
  <c r="AL272" i="16"/>
  <c r="AJ272" i="16"/>
  <c r="AF272" i="16"/>
  <c r="AD272" i="16"/>
  <c r="Z272" i="16"/>
  <c r="X272" i="16"/>
  <c r="T272" i="16"/>
  <c r="BB271" i="16"/>
  <c r="AX271" i="16"/>
  <c r="AV271" i="16"/>
  <c r="AR271" i="16"/>
  <c r="AP271" i="16"/>
  <c r="AL271" i="16"/>
  <c r="AJ271" i="16"/>
  <c r="AF271" i="16"/>
  <c r="AD271" i="16"/>
  <c r="Z271" i="16"/>
  <c r="X271" i="16"/>
  <c r="T271" i="16"/>
  <c r="BB270" i="16"/>
  <c r="AX270" i="16"/>
  <c r="AV270" i="16"/>
  <c r="AR270" i="16"/>
  <c r="AP270" i="16"/>
  <c r="AL270" i="16"/>
  <c r="AJ270" i="16"/>
  <c r="AF270" i="16"/>
  <c r="AD270" i="16"/>
  <c r="Z270" i="16"/>
  <c r="X270" i="16"/>
  <c r="T270" i="16"/>
  <c r="BB269" i="16"/>
  <c r="AX269" i="16"/>
  <c r="AV269" i="16"/>
  <c r="AR269" i="16"/>
  <c r="AP269" i="16"/>
  <c r="AL269" i="16"/>
  <c r="AJ269" i="16"/>
  <c r="AF269" i="16"/>
  <c r="AD269" i="16"/>
  <c r="Z269" i="16"/>
  <c r="X269" i="16"/>
  <c r="T269" i="16"/>
  <c r="BB268" i="16"/>
  <c r="AX268" i="16"/>
  <c r="AV268" i="16"/>
  <c r="AR268" i="16"/>
  <c r="AP268" i="16"/>
  <c r="AL268" i="16"/>
  <c r="AJ268" i="16"/>
  <c r="AF268" i="16"/>
  <c r="AD268" i="16"/>
  <c r="Z268" i="16"/>
  <c r="X268" i="16"/>
  <c r="T268" i="16"/>
  <c r="BB267" i="16"/>
  <c r="AX267" i="16"/>
  <c r="AV267" i="16"/>
  <c r="AR267" i="16"/>
  <c r="AP267" i="16"/>
  <c r="AL267" i="16"/>
  <c r="AJ267" i="16"/>
  <c r="AF267" i="16"/>
  <c r="AD267" i="16"/>
  <c r="Z267" i="16"/>
  <c r="X267" i="16"/>
  <c r="T267" i="16"/>
  <c r="BB266" i="16"/>
  <c r="AX266" i="16"/>
  <c r="AV266" i="16"/>
  <c r="AR266" i="16"/>
  <c r="AP266" i="16"/>
  <c r="AL266" i="16"/>
  <c r="AJ266" i="16"/>
  <c r="AF266" i="16"/>
  <c r="AD266" i="16"/>
  <c r="Z266" i="16"/>
  <c r="X266" i="16"/>
  <c r="T266" i="16"/>
  <c r="BB265" i="16"/>
  <c r="AX265" i="16"/>
  <c r="AV265" i="16"/>
  <c r="AR265" i="16"/>
  <c r="AP265" i="16"/>
  <c r="AL265" i="16"/>
  <c r="AJ265" i="16"/>
  <c r="AF265" i="16"/>
  <c r="AD265" i="16"/>
  <c r="Z265" i="16"/>
  <c r="X265" i="16"/>
  <c r="T265" i="16"/>
  <c r="BB264" i="16"/>
  <c r="AX264" i="16"/>
  <c r="AV264" i="16"/>
  <c r="AR264" i="16"/>
  <c r="AP264" i="16"/>
  <c r="AL264" i="16"/>
  <c r="AJ264" i="16"/>
  <c r="AF264" i="16"/>
  <c r="AD264" i="16"/>
  <c r="Z264" i="16"/>
  <c r="X264" i="16"/>
  <c r="T264" i="16"/>
  <c r="BB263" i="16"/>
  <c r="AX263" i="16"/>
  <c r="AV263" i="16"/>
  <c r="AR263" i="16"/>
  <c r="AP263" i="16"/>
  <c r="AL263" i="16"/>
  <c r="AJ263" i="16"/>
  <c r="AF263" i="16"/>
  <c r="AD263" i="16"/>
  <c r="Z263" i="16"/>
  <c r="X263" i="16"/>
  <c r="T263" i="16"/>
  <c r="BB262" i="16"/>
  <c r="AX262" i="16"/>
  <c r="AV262" i="16"/>
  <c r="AR262" i="16"/>
  <c r="AP262" i="16"/>
  <c r="AL262" i="16"/>
  <c r="AJ262" i="16"/>
  <c r="AF262" i="16"/>
  <c r="AD262" i="16"/>
  <c r="Z262" i="16"/>
  <c r="X262" i="16"/>
  <c r="T262" i="16"/>
  <c r="BB261" i="16"/>
  <c r="AX261" i="16"/>
  <c r="AV261" i="16"/>
  <c r="AR261" i="16"/>
  <c r="AP261" i="16"/>
  <c r="AL261" i="16"/>
  <c r="AJ261" i="16"/>
  <c r="AF261" i="16"/>
  <c r="AD261" i="16"/>
  <c r="Z261" i="16"/>
  <c r="X261" i="16"/>
  <c r="T261" i="16"/>
  <c r="BB260" i="16"/>
  <c r="AX260" i="16"/>
  <c r="AV260" i="16"/>
  <c r="AR260" i="16"/>
  <c r="AP260" i="16"/>
  <c r="AL260" i="16"/>
  <c r="AJ260" i="16"/>
  <c r="AF260" i="16"/>
  <c r="AD260" i="16"/>
  <c r="Z260" i="16"/>
  <c r="X260" i="16"/>
  <c r="T260" i="16"/>
  <c r="BB259" i="16"/>
  <c r="AX259" i="16"/>
  <c r="AV259" i="16"/>
  <c r="AR259" i="16"/>
  <c r="AP259" i="16"/>
  <c r="AL259" i="16"/>
  <c r="AJ259" i="16"/>
  <c r="AF259" i="16"/>
  <c r="AD259" i="16"/>
  <c r="Z259" i="16"/>
  <c r="X259" i="16"/>
  <c r="T259" i="16"/>
  <c r="BB258" i="16"/>
  <c r="AX258" i="16"/>
  <c r="AV258" i="16"/>
  <c r="AR258" i="16"/>
  <c r="AP258" i="16"/>
  <c r="AL258" i="16"/>
  <c r="AJ258" i="16"/>
  <c r="AF258" i="16"/>
  <c r="AD258" i="16"/>
  <c r="Z258" i="16"/>
  <c r="X258" i="16"/>
  <c r="T258" i="16"/>
  <c r="BB257" i="16"/>
  <c r="AX257" i="16"/>
  <c r="AV257" i="16"/>
  <c r="AR257" i="16"/>
  <c r="AP257" i="16"/>
  <c r="AL257" i="16"/>
  <c r="AJ257" i="16"/>
  <c r="AF257" i="16"/>
  <c r="AD257" i="16"/>
  <c r="Z257" i="16"/>
  <c r="X257" i="16"/>
  <c r="T257" i="16"/>
  <c r="BB256" i="16"/>
  <c r="AX256" i="16"/>
  <c r="AV256" i="16"/>
  <c r="AR256" i="16"/>
  <c r="AP256" i="16"/>
  <c r="AL256" i="16"/>
  <c r="AJ256" i="16"/>
  <c r="AF256" i="16"/>
  <c r="AD256" i="16"/>
  <c r="Z256" i="16"/>
  <c r="X256" i="16"/>
  <c r="T256" i="16"/>
  <c r="BB255" i="16"/>
  <c r="AX255" i="16"/>
  <c r="AV255" i="16"/>
  <c r="AR255" i="16"/>
  <c r="AP255" i="16"/>
  <c r="AL255" i="16"/>
  <c r="AJ255" i="16"/>
  <c r="AF255" i="16"/>
  <c r="AD255" i="16"/>
  <c r="Z255" i="16"/>
  <c r="X255" i="16"/>
  <c r="T255" i="16"/>
  <c r="BB254" i="16"/>
  <c r="AX254" i="16"/>
  <c r="AV254" i="16"/>
  <c r="AR254" i="16"/>
  <c r="AP254" i="16"/>
  <c r="AL254" i="16"/>
  <c r="AJ254" i="16"/>
  <c r="AF254" i="16"/>
  <c r="AD254" i="16"/>
  <c r="Z254" i="16"/>
  <c r="X254" i="16"/>
  <c r="T254" i="16"/>
  <c r="BB253" i="16"/>
  <c r="AX253" i="16"/>
  <c r="AV253" i="16"/>
  <c r="AR253" i="16"/>
  <c r="AP253" i="16"/>
  <c r="AL253" i="16"/>
  <c r="AJ253" i="16"/>
  <c r="AF253" i="16"/>
  <c r="AD253" i="16"/>
  <c r="Z253" i="16"/>
  <c r="X253" i="16"/>
  <c r="T253" i="16"/>
  <c r="BB252" i="16"/>
  <c r="AX252" i="16"/>
  <c r="AV252" i="16"/>
  <c r="AR252" i="16"/>
  <c r="AP252" i="16"/>
  <c r="AL252" i="16"/>
  <c r="AJ252" i="16"/>
  <c r="AF252" i="16"/>
  <c r="AD252" i="16"/>
  <c r="Z252" i="16"/>
  <c r="X252" i="16"/>
  <c r="T252" i="16"/>
  <c r="BB251" i="16"/>
  <c r="AX251" i="16"/>
  <c r="AV251" i="16"/>
  <c r="AR251" i="16"/>
  <c r="AP251" i="16"/>
  <c r="AL251" i="16"/>
  <c r="AJ251" i="16"/>
  <c r="AF251" i="16"/>
  <c r="AD251" i="16"/>
  <c r="Z251" i="16"/>
  <c r="X251" i="16"/>
  <c r="T251" i="16"/>
  <c r="BB250" i="16"/>
  <c r="AX250" i="16"/>
  <c r="AV250" i="16"/>
  <c r="AR250" i="16"/>
  <c r="AP250" i="16"/>
  <c r="AL250" i="16"/>
  <c r="AJ250" i="16"/>
  <c r="AF250" i="16"/>
  <c r="AD250" i="16"/>
  <c r="Z250" i="16"/>
  <c r="X250" i="16"/>
  <c r="T250" i="16"/>
  <c r="BB249" i="16"/>
  <c r="AX249" i="16"/>
  <c r="AV249" i="16"/>
  <c r="AR249" i="16"/>
  <c r="AP249" i="16"/>
  <c r="AL249" i="16"/>
  <c r="AJ249" i="16"/>
  <c r="AF249" i="16"/>
  <c r="AD249" i="16"/>
  <c r="Z249" i="16"/>
  <c r="X249" i="16"/>
  <c r="T249" i="16"/>
  <c r="BB248" i="16"/>
  <c r="AX248" i="16"/>
  <c r="AV248" i="16"/>
  <c r="AR248" i="16"/>
  <c r="AP248" i="16"/>
  <c r="AL248" i="16"/>
  <c r="AJ248" i="16"/>
  <c r="AF248" i="16"/>
  <c r="AD248" i="16"/>
  <c r="Z248" i="16"/>
  <c r="X248" i="16"/>
  <c r="T248" i="16"/>
  <c r="BB247" i="16"/>
  <c r="AX247" i="16"/>
  <c r="AV247" i="16"/>
  <c r="AR247" i="16"/>
  <c r="AP247" i="16"/>
  <c r="AL247" i="16"/>
  <c r="AJ247" i="16"/>
  <c r="AF247" i="16"/>
  <c r="AD247" i="16"/>
  <c r="Z247" i="16"/>
  <c r="X247" i="16"/>
  <c r="T247" i="16"/>
  <c r="BB246" i="16"/>
  <c r="AX246" i="16"/>
  <c r="AV246" i="16"/>
  <c r="AR246" i="16"/>
  <c r="AP246" i="16"/>
  <c r="AL246" i="16"/>
  <c r="AJ246" i="16"/>
  <c r="AF246" i="16"/>
  <c r="AD246" i="16"/>
  <c r="Z246" i="16"/>
  <c r="X246" i="16"/>
  <c r="T246" i="16"/>
  <c r="BB245" i="16"/>
  <c r="AX245" i="16"/>
  <c r="AV245" i="16"/>
  <c r="AR245" i="16"/>
  <c r="AP245" i="16"/>
  <c r="AL245" i="16"/>
  <c r="AJ245" i="16"/>
  <c r="AF245" i="16"/>
  <c r="AD245" i="16"/>
  <c r="Z245" i="16"/>
  <c r="X245" i="16"/>
  <c r="T245" i="16"/>
  <c r="BB244" i="16"/>
  <c r="AX244" i="16"/>
  <c r="AV244" i="16"/>
  <c r="AR244" i="16"/>
  <c r="AP244" i="16"/>
  <c r="AL244" i="16"/>
  <c r="AJ244" i="16"/>
  <c r="AF244" i="16"/>
  <c r="AD244" i="16"/>
  <c r="Z244" i="16"/>
  <c r="X244" i="16"/>
  <c r="T244" i="16"/>
  <c r="BB243" i="16"/>
  <c r="AX243" i="16"/>
  <c r="AV243" i="16"/>
  <c r="AR243" i="16"/>
  <c r="AP243" i="16"/>
  <c r="AL243" i="16"/>
  <c r="AJ243" i="16"/>
  <c r="AF243" i="16"/>
  <c r="AD243" i="16"/>
  <c r="Z243" i="16"/>
  <c r="X243" i="16"/>
  <c r="T243" i="16"/>
  <c r="BB242" i="16"/>
  <c r="AX242" i="16"/>
  <c r="AV242" i="16"/>
  <c r="AR242" i="16"/>
  <c r="AP242" i="16"/>
  <c r="AL242" i="16"/>
  <c r="AJ242" i="16"/>
  <c r="AF242" i="16"/>
  <c r="AD242" i="16"/>
  <c r="Z242" i="16"/>
  <c r="X242" i="16"/>
  <c r="T242" i="16"/>
  <c r="BB241" i="16"/>
  <c r="AX241" i="16"/>
  <c r="AV241" i="16"/>
  <c r="AR241" i="16"/>
  <c r="AP241" i="16"/>
  <c r="AL241" i="16"/>
  <c r="AJ241" i="16"/>
  <c r="AF241" i="16"/>
  <c r="AD241" i="16"/>
  <c r="Z241" i="16"/>
  <c r="X241" i="16"/>
  <c r="T241" i="16"/>
  <c r="BB240" i="16"/>
  <c r="AX240" i="16"/>
  <c r="AV240" i="16"/>
  <c r="AR240" i="16"/>
  <c r="AP240" i="16"/>
  <c r="AL240" i="16"/>
  <c r="AJ240" i="16"/>
  <c r="AF240" i="16"/>
  <c r="AD240" i="16"/>
  <c r="Z240" i="16"/>
  <c r="X240" i="16"/>
  <c r="T240" i="16"/>
  <c r="BB239" i="16"/>
  <c r="AX239" i="16"/>
  <c r="AV239" i="16"/>
  <c r="AR239" i="16"/>
  <c r="AP239" i="16"/>
  <c r="AL239" i="16"/>
  <c r="AJ239" i="16"/>
  <c r="AF239" i="16"/>
  <c r="AD239" i="16"/>
  <c r="Z239" i="16"/>
  <c r="X239" i="16"/>
  <c r="T239" i="16"/>
  <c r="BB238" i="16"/>
  <c r="AX238" i="16"/>
  <c r="AV238" i="16"/>
  <c r="AR238" i="16"/>
  <c r="AP238" i="16"/>
  <c r="AL238" i="16"/>
  <c r="AJ238" i="16"/>
  <c r="AF238" i="16"/>
  <c r="AD238" i="16"/>
  <c r="Z238" i="16"/>
  <c r="X238" i="16"/>
  <c r="T238" i="16"/>
  <c r="BB237" i="16"/>
  <c r="AX237" i="16"/>
  <c r="AV237" i="16"/>
  <c r="AR237" i="16"/>
  <c r="AP237" i="16"/>
  <c r="AL237" i="16"/>
  <c r="AJ237" i="16"/>
  <c r="AF237" i="16"/>
  <c r="AD237" i="16"/>
  <c r="Z237" i="16"/>
  <c r="X237" i="16"/>
  <c r="T237" i="16"/>
  <c r="BB236" i="16"/>
  <c r="AX236" i="16"/>
  <c r="AV236" i="16"/>
  <c r="AR236" i="16"/>
  <c r="AP236" i="16"/>
  <c r="AL236" i="16"/>
  <c r="AJ236" i="16"/>
  <c r="AF236" i="16"/>
  <c r="AD236" i="16"/>
  <c r="Z236" i="16"/>
  <c r="X236" i="16"/>
  <c r="T236" i="16"/>
  <c r="BB235" i="16"/>
  <c r="AX235" i="16"/>
  <c r="AV235" i="16"/>
  <c r="AR235" i="16"/>
  <c r="AP235" i="16"/>
  <c r="AL235" i="16"/>
  <c r="AJ235" i="16"/>
  <c r="AF235" i="16"/>
  <c r="AD235" i="16"/>
  <c r="Z235" i="16"/>
  <c r="X235" i="16"/>
  <c r="T235" i="16"/>
  <c r="BB234" i="16"/>
  <c r="AX234" i="16"/>
  <c r="AV234" i="16"/>
  <c r="AR234" i="16"/>
  <c r="AP234" i="16"/>
  <c r="AL234" i="16"/>
  <c r="AJ234" i="16"/>
  <c r="AF234" i="16"/>
  <c r="AD234" i="16"/>
  <c r="Z234" i="16"/>
  <c r="X234" i="16"/>
  <c r="T234" i="16"/>
  <c r="BB233" i="16"/>
  <c r="AX233" i="16"/>
  <c r="AV233" i="16"/>
  <c r="AR233" i="16"/>
  <c r="AP233" i="16"/>
  <c r="AL233" i="16"/>
  <c r="AJ233" i="16"/>
  <c r="AF233" i="16"/>
  <c r="AD233" i="16"/>
  <c r="Z233" i="16"/>
  <c r="X233" i="16"/>
  <c r="T233" i="16"/>
  <c r="BB232" i="16"/>
  <c r="AX232" i="16"/>
  <c r="AV232" i="16"/>
  <c r="AR232" i="16"/>
  <c r="AP232" i="16"/>
  <c r="AL232" i="16"/>
  <c r="AJ232" i="16"/>
  <c r="AF232" i="16"/>
  <c r="AD232" i="16"/>
  <c r="Z232" i="16"/>
  <c r="X232" i="16"/>
  <c r="T232" i="16"/>
  <c r="BB231" i="16"/>
  <c r="AX231" i="16"/>
  <c r="AV231" i="16"/>
  <c r="AR231" i="16"/>
  <c r="AP231" i="16"/>
  <c r="AL231" i="16"/>
  <c r="AJ231" i="16"/>
  <c r="AF231" i="16"/>
  <c r="AD231" i="16"/>
  <c r="Z231" i="16"/>
  <c r="X231" i="16"/>
  <c r="T231" i="16"/>
  <c r="BB230" i="16"/>
  <c r="AX230" i="16"/>
  <c r="AV230" i="16"/>
  <c r="AR230" i="16"/>
  <c r="AP230" i="16"/>
  <c r="AL230" i="16"/>
  <c r="AJ230" i="16"/>
  <c r="AF230" i="16"/>
  <c r="AD230" i="16"/>
  <c r="Z230" i="16"/>
  <c r="X230" i="16"/>
  <c r="T230" i="16"/>
  <c r="BB229" i="16"/>
  <c r="AX229" i="16"/>
  <c r="AV229" i="16"/>
  <c r="AR229" i="16"/>
  <c r="AP229" i="16"/>
  <c r="AL229" i="16"/>
  <c r="AJ229" i="16"/>
  <c r="AF229" i="16"/>
  <c r="AD229" i="16"/>
  <c r="Z229" i="16"/>
  <c r="X229" i="16"/>
  <c r="T229" i="16"/>
  <c r="BB228" i="16"/>
  <c r="AX228" i="16"/>
  <c r="AV228" i="16"/>
  <c r="AR228" i="16"/>
  <c r="AP228" i="16"/>
  <c r="AL228" i="16"/>
  <c r="AJ228" i="16"/>
  <c r="AF228" i="16"/>
  <c r="AD228" i="16"/>
  <c r="Z228" i="16"/>
  <c r="X228" i="16"/>
  <c r="T228" i="16"/>
  <c r="BB227" i="16"/>
  <c r="AX227" i="16"/>
  <c r="AV227" i="16"/>
  <c r="AR227" i="16"/>
  <c r="AP227" i="16"/>
  <c r="AL227" i="16"/>
  <c r="AJ227" i="16"/>
  <c r="AF227" i="16"/>
  <c r="AD227" i="16"/>
  <c r="Z227" i="16"/>
  <c r="X227" i="16"/>
  <c r="T227" i="16"/>
  <c r="BB226" i="16"/>
  <c r="AX226" i="16"/>
  <c r="AV226" i="16"/>
  <c r="AR226" i="16"/>
  <c r="AP226" i="16"/>
  <c r="AL226" i="16"/>
  <c r="AJ226" i="16"/>
  <c r="AF226" i="16"/>
  <c r="AD226" i="16"/>
  <c r="Z226" i="16"/>
  <c r="X226" i="16"/>
  <c r="T226" i="16"/>
  <c r="BB225" i="16"/>
  <c r="AX225" i="16"/>
  <c r="AV225" i="16"/>
  <c r="AR225" i="16"/>
  <c r="AP225" i="16"/>
  <c r="AL225" i="16"/>
  <c r="AJ225" i="16"/>
  <c r="AF225" i="16"/>
  <c r="AD225" i="16"/>
  <c r="Z225" i="16"/>
  <c r="X225" i="16"/>
  <c r="T225" i="16"/>
  <c r="BB224" i="16"/>
  <c r="AX224" i="16"/>
  <c r="AV224" i="16"/>
  <c r="AR224" i="16"/>
  <c r="AP224" i="16"/>
  <c r="AL224" i="16"/>
  <c r="AJ224" i="16"/>
  <c r="AF224" i="16"/>
  <c r="AD224" i="16"/>
  <c r="Z224" i="16"/>
  <c r="X224" i="16"/>
  <c r="T224" i="16"/>
  <c r="BB223" i="16"/>
  <c r="AX223" i="16"/>
  <c r="AV223" i="16"/>
  <c r="AR223" i="16"/>
  <c r="AP223" i="16"/>
  <c r="AL223" i="16"/>
  <c r="AJ223" i="16"/>
  <c r="AF223" i="16"/>
  <c r="AD223" i="16"/>
  <c r="Z223" i="16"/>
  <c r="X223" i="16"/>
  <c r="T223" i="16"/>
  <c r="BB222" i="16"/>
  <c r="AX222" i="16"/>
  <c r="AV222" i="16"/>
  <c r="AR222" i="16"/>
  <c r="AP222" i="16"/>
  <c r="AL222" i="16"/>
  <c r="AJ222" i="16"/>
  <c r="AF222" i="16"/>
  <c r="AD222" i="16"/>
  <c r="Z222" i="16"/>
  <c r="X222" i="16"/>
  <c r="T222" i="16"/>
  <c r="BB219" i="16"/>
  <c r="AX219" i="16"/>
  <c r="AV219" i="16"/>
  <c r="AR219" i="16"/>
  <c r="AP219" i="16"/>
  <c r="AL219" i="16"/>
  <c r="AJ219" i="16"/>
  <c r="AF219" i="16"/>
  <c r="AD219" i="16"/>
  <c r="Z219" i="16"/>
  <c r="X219" i="16"/>
  <c r="T219" i="16"/>
  <c r="BB218" i="16"/>
  <c r="AX218" i="16"/>
  <c r="AV218" i="16"/>
  <c r="AR218" i="16"/>
  <c r="AP218" i="16"/>
  <c r="AL218" i="16"/>
  <c r="AJ218" i="16"/>
  <c r="AF218" i="16"/>
  <c r="AD218" i="16"/>
  <c r="Z218" i="16"/>
  <c r="X218" i="16"/>
  <c r="T218" i="16"/>
  <c r="BB217" i="16"/>
  <c r="AX217" i="16"/>
  <c r="AV217" i="16"/>
  <c r="AR217" i="16"/>
  <c r="AP217" i="16"/>
  <c r="AL217" i="16"/>
  <c r="AJ217" i="16"/>
  <c r="AF217" i="16"/>
  <c r="AD217" i="16"/>
  <c r="Z217" i="16"/>
  <c r="X217" i="16"/>
  <c r="T217" i="16"/>
  <c r="BB216" i="16"/>
  <c r="AX216" i="16"/>
  <c r="AV216" i="16"/>
  <c r="AR216" i="16"/>
  <c r="AP216" i="16"/>
  <c r="AL216" i="16"/>
  <c r="AJ216" i="16"/>
  <c r="AF216" i="16"/>
  <c r="AD216" i="16"/>
  <c r="Z216" i="16"/>
  <c r="X216" i="16"/>
  <c r="T216" i="16"/>
  <c r="BB215" i="16"/>
  <c r="AX215" i="16"/>
  <c r="AV215" i="16"/>
  <c r="AR215" i="16"/>
  <c r="AP215" i="16"/>
  <c r="AL215" i="16"/>
  <c r="AJ215" i="16"/>
  <c r="AF215" i="16"/>
  <c r="AD215" i="16"/>
  <c r="Z215" i="16"/>
  <c r="X215" i="16"/>
  <c r="T215" i="16"/>
  <c r="BB214" i="16"/>
  <c r="AX214" i="16"/>
  <c r="AV214" i="16"/>
  <c r="AR214" i="16"/>
  <c r="AP214" i="16"/>
  <c r="AL214" i="16"/>
  <c r="AJ214" i="16"/>
  <c r="AF214" i="16"/>
  <c r="AD214" i="16"/>
  <c r="Z214" i="16"/>
  <c r="X214" i="16"/>
  <c r="T214" i="16"/>
  <c r="BB213" i="16"/>
  <c r="AX213" i="16"/>
  <c r="AV213" i="16"/>
  <c r="AR213" i="16"/>
  <c r="AP213" i="16"/>
  <c r="AL213" i="16"/>
  <c r="AJ213" i="16"/>
  <c r="AF213" i="16"/>
  <c r="AD213" i="16"/>
  <c r="Z213" i="16"/>
  <c r="X213" i="16"/>
  <c r="T213" i="16"/>
  <c r="BB212" i="16"/>
  <c r="AX212" i="16"/>
  <c r="AV212" i="16"/>
  <c r="AR212" i="16"/>
  <c r="AP212" i="16"/>
  <c r="AL212" i="16"/>
  <c r="AJ212" i="16"/>
  <c r="AF212" i="16"/>
  <c r="AD212" i="16"/>
  <c r="Z212" i="16"/>
  <c r="X212" i="16"/>
  <c r="T212" i="16"/>
  <c r="BB211" i="16"/>
  <c r="AX211" i="16"/>
  <c r="AV211" i="16"/>
  <c r="AR211" i="16"/>
  <c r="AP211" i="16"/>
  <c r="AL211" i="16"/>
  <c r="AJ211" i="16"/>
  <c r="AF211" i="16"/>
  <c r="AD211" i="16"/>
  <c r="Z211" i="16"/>
  <c r="X211" i="16"/>
  <c r="T211" i="16"/>
  <c r="BB210" i="16"/>
  <c r="AX210" i="16"/>
  <c r="AV210" i="16"/>
  <c r="AR210" i="16"/>
  <c r="AP210" i="16"/>
  <c r="AL210" i="16"/>
  <c r="AJ210" i="16"/>
  <c r="AF210" i="16"/>
  <c r="AD210" i="16"/>
  <c r="Z210" i="16"/>
  <c r="X210" i="16"/>
  <c r="T210" i="16"/>
  <c r="BB209" i="16"/>
  <c r="AX209" i="16"/>
  <c r="AV209" i="16"/>
  <c r="AR209" i="16"/>
  <c r="AP209" i="16"/>
  <c r="AL209" i="16"/>
  <c r="AJ209" i="16"/>
  <c r="AF209" i="16"/>
  <c r="AD209" i="16"/>
  <c r="Z209" i="16"/>
  <c r="X209" i="16"/>
  <c r="T209" i="16"/>
  <c r="BB208" i="16"/>
  <c r="AX208" i="16"/>
  <c r="AV208" i="16"/>
  <c r="AR208" i="16"/>
  <c r="AP208" i="16"/>
  <c r="AL208" i="16"/>
  <c r="AJ208" i="16"/>
  <c r="AF208" i="16"/>
  <c r="AD208" i="16"/>
  <c r="Z208" i="16"/>
  <c r="X208" i="16"/>
  <c r="T208" i="16"/>
  <c r="BB207" i="16"/>
  <c r="AX207" i="16"/>
  <c r="AV207" i="16"/>
  <c r="AR207" i="16"/>
  <c r="AP207" i="16"/>
  <c r="AL207" i="16"/>
  <c r="AJ207" i="16"/>
  <c r="AF207" i="16"/>
  <c r="AD207" i="16"/>
  <c r="Z207" i="16"/>
  <c r="X207" i="16"/>
  <c r="T207" i="16"/>
  <c r="BB206" i="16"/>
  <c r="AX206" i="16"/>
  <c r="AV206" i="16"/>
  <c r="AR206" i="16"/>
  <c r="AP206" i="16"/>
  <c r="AL206" i="16"/>
  <c r="AJ206" i="16"/>
  <c r="AF206" i="16"/>
  <c r="AD206" i="16"/>
  <c r="Z206" i="16"/>
  <c r="X206" i="16"/>
  <c r="T206" i="16"/>
  <c r="BB205" i="16"/>
  <c r="AX205" i="16"/>
  <c r="AV205" i="16"/>
  <c r="AR205" i="16"/>
  <c r="AP205" i="16"/>
  <c r="AL205" i="16"/>
  <c r="AJ205" i="16"/>
  <c r="AF205" i="16"/>
  <c r="AD205" i="16"/>
  <c r="Z205" i="16"/>
  <c r="X205" i="16"/>
  <c r="T205" i="16"/>
  <c r="BB204" i="16"/>
  <c r="AX204" i="16"/>
  <c r="AV204" i="16"/>
  <c r="AR204" i="16"/>
  <c r="AP204" i="16"/>
  <c r="AL204" i="16"/>
  <c r="AJ204" i="16"/>
  <c r="AF204" i="16"/>
  <c r="AD204" i="16"/>
  <c r="Z204" i="16"/>
  <c r="X204" i="16"/>
  <c r="T204" i="16"/>
  <c r="BB203" i="16"/>
  <c r="AX203" i="16"/>
  <c r="AV203" i="16"/>
  <c r="AR203" i="16"/>
  <c r="AP203" i="16"/>
  <c r="AL203" i="16"/>
  <c r="AJ203" i="16"/>
  <c r="AF203" i="16"/>
  <c r="AD203" i="16"/>
  <c r="Z203" i="16"/>
  <c r="X203" i="16"/>
  <c r="T203" i="16"/>
  <c r="BB202" i="16"/>
  <c r="AX202" i="16"/>
  <c r="AV202" i="16"/>
  <c r="AR202" i="16"/>
  <c r="AP202" i="16"/>
  <c r="AL202" i="16"/>
  <c r="AJ202" i="16"/>
  <c r="AF202" i="16"/>
  <c r="AD202" i="16"/>
  <c r="Z202" i="16"/>
  <c r="X202" i="16"/>
  <c r="T202" i="16"/>
  <c r="BB201" i="16"/>
  <c r="AX201" i="16"/>
  <c r="AV201" i="16"/>
  <c r="AR201" i="16"/>
  <c r="AP201" i="16"/>
  <c r="AL201" i="16"/>
  <c r="AJ201" i="16"/>
  <c r="AF201" i="16"/>
  <c r="AD201" i="16"/>
  <c r="Z201" i="16"/>
  <c r="X201" i="16"/>
  <c r="T201" i="16"/>
  <c r="BB200" i="16"/>
  <c r="AX200" i="16"/>
  <c r="AV200" i="16"/>
  <c r="AR200" i="16"/>
  <c r="AP200" i="16"/>
  <c r="AL200" i="16"/>
  <c r="AJ200" i="16"/>
  <c r="AF200" i="16"/>
  <c r="AD200" i="16"/>
  <c r="Z200" i="16"/>
  <c r="X200" i="16"/>
  <c r="T200" i="16"/>
  <c r="BB199" i="16"/>
  <c r="AX199" i="16"/>
  <c r="AV199" i="16"/>
  <c r="AR199" i="16"/>
  <c r="AP199" i="16"/>
  <c r="AL199" i="16"/>
  <c r="AJ199" i="16"/>
  <c r="AF199" i="16"/>
  <c r="AD199" i="16"/>
  <c r="Z199" i="16"/>
  <c r="X199" i="16"/>
  <c r="T199" i="16"/>
  <c r="BB198" i="16"/>
  <c r="AX198" i="16"/>
  <c r="AV198" i="16"/>
  <c r="AR198" i="16"/>
  <c r="AP198" i="16"/>
  <c r="AL198" i="16"/>
  <c r="AJ198" i="16"/>
  <c r="AF198" i="16"/>
  <c r="AD198" i="16"/>
  <c r="Z198" i="16"/>
  <c r="X198" i="16"/>
  <c r="T198" i="16"/>
  <c r="BB197" i="16"/>
  <c r="AX197" i="16"/>
  <c r="AV197" i="16"/>
  <c r="AR197" i="16"/>
  <c r="AP197" i="16"/>
  <c r="AL197" i="16"/>
  <c r="AJ197" i="16"/>
  <c r="AF197" i="16"/>
  <c r="AD197" i="16"/>
  <c r="Z197" i="16"/>
  <c r="X197" i="16"/>
  <c r="T197" i="16"/>
  <c r="BB196" i="16"/>
  <c r="AX196" i="16"/>
  <c r="AV196" i="16"/>
  <c r="AR196" i="16"/>
  <c r="AP196" i="16"/>
  <c r="AL196" i="16"/>
  <c r="AJ196" i="16"/>
  <c r="AF196" i="16"/>
  <c r="AD196" i="16"/>
  <c r="Z196" i="16"/>
  <c r="X196" i="16"/>
  <c r="T196" i="16"/>
  <c r="BB195" i="16"/>
  <c r="AX195" i="16"/>
  <c r="AV195" i="16"/>
  <c r="AR195" i="16"/>
  <c r="AP195" i="16"/>
  <c r="AL195" i="16"/>
  <c r="AJ195" i="16"/>
  <c r="AF195" i="16"/>
  <c r="AD195" i="16"/>
  <c r="Z195" i="16"/>
  <c r="X195" i="16"/>
  <c r="T195" i="16"/>
  <c r="BB194" i="16"/>
  <c r="AX194" i="16"/>
  <c r="AV194" i="16"/>
  <c r="AR194" i="16"/>
  <c r="AP194" i="16"/>
  <c r="AL194" i="16"/>
  <c r="AJ194" i="16"/>
  <c r="AF194" i="16"/>
  <c r="AD194" i="16"/>
  <c r="Z194" i="16"/>
  <c r="X194" i="16"/>
  <c r="T194" i="16"/>
  <c r="BB193" i="16"/>
  <c r="AX193" i="16"/>
  <c r="AV193" i="16"/>
  <c r="AR193" i="16"/>
  <c r="AP193" i="16"/>
  <c r="AL193" i="16"/>
  <c r="AJ193" i="16"/>
  <c r="AF193" i="16"/>
  <c r="AD193" i="16"/>
  <c r="Z193" i="16"/>
  <c r="X193" i="16"/>
  <c r="T193" i="16"/>
  <c r="BB192" i="16"/>
  <c r="AX192" i="16"/>
  <c r="AV192" i="16"/>
  <c r="AR192" i="16"/>
  <c r="AP192" i="16"/>
  <c r="AL192" i="16"/>
  <c r="AJ192" i="16"/>
  <c r="AF192" i="16"/>
  <c r="AD192" i="16"/>
  <c r="Z192" i="16"/>
  <c r="X192" i="16"/>
  <c r="T192" i="16"/>
  <c r="BB191" i="16"/>
  <c r="AX191" i="16"/>
  <c r="AV191" i="16"/>
  <c r="AR191" i="16"/>
  <c r="AP191" i="16"/>
  <c r="AL191" i="16"/>
  <c r="AJ191" i="16"/>
  <c r="AF191" i="16"/>
  <c r="AD191" i="16"/>
  <c r="Z191" i="16"/>
  <c r="X191" i="16"/>
  <c r="T191" i="16"/>
  <c r="BB190" i="16"/>
  <c r="AX190" i="16"/>
  <c r="AV190" i="16"/>
  <c r="AR190" i="16"/>
  <c r="AP190" i="16"/>
  <c r="AL190" i="16"/>
  <c r="AJ190" i="16"/>
  <c r="AF190" i="16"/>
  <c r="AD190" i="16"/>
  <c r="Z190" i="16"/>
  <c r="X190" i="16"/>
  <c r="T190" i="16"/>
  <c r="BB189" i="16"/>
  <c r="AX189" i="16"/>
  <c r="AV189" i="16"/>
  <c r="AR189" i="16"/>
  <c r="AP189" i="16"/>
  <c r="AL189" i="16"/>
  <c r="AJ189" i="16"/>
  <c r="AF189" i="16"/>
  <c r="AD189" i="16"/>
  <c r="Z189" i="16"/>
  <c r="X189" i="16"/>
  <c r="T189" i="16"/>
  <c r="BB188" i="16"/>
  <c r="AX188" i="16"/>
  <c r="AV188" i="16"/>
  <c r="AR188" i="16"/>
  <c r="AP188" i="16"/>
  <c r="AL188" i="16"/>
  <c r="AJ188" i="16"/>
  <c r="AF188" i="16"/>
  <c r="AD188" i="16"/>
  <c r="Z188" i="16"/>
  <c r="X188" i="16"/>
  <c r="T188" i="16"/>
  <c r="BB187" i="16"/>
  <c r="AX187" i="16"/>
  <c r="AV187" i="16"/>
  <c r="AR187" i="16"/>
  <c r="AP187" i="16"/>
  <c r="AL187" i="16"/>
  <c r="AJ187" i="16"/>
  <c r="AF187" i="16"/>
  <c r="AD187" i="16"/>
  <c r="Z187" i="16"/>
  <c r="X187" i="16"/>
  <c r="T187" i="16"/>
  <c r="BB186" i="16"/>
  <c r="AX186" i="16"/>
  <c r="AV186" i="16"/>
  <c r="AR186" i="16"/>
  <c r="AP186" i="16"/>
  <c r="AL186" i="16"/>
  <c r="AJ186" i="16"/>
  <c r="AF186" i="16"/>
  <c r="AD186" i="16"/>
  <c r="Z186" i="16"/>
  <c r="X186" i="16"/>
  <c r="T186" i="16"/>
  <c r="BB185" i="16"/>
  <c r="AX185" i="16"/>
  <c r="AV185" i="16"/>
  <c r="AR185" i="16"/>
  <c r="AP185" i="16"/>
  <c r="AL185" i="16"/>
  <c r="AJ185" i="16"/>
  <c r="AF185" i="16"/>
  <c r="AD185" i="16"/>
  <c r="Z185" i="16"/>
  <c r="X185" i="16"/>
  <c r="T185" i="16"/>
  <c r="BB184" i="16"/>
  <c r="AX184" i="16"/>
  <c r="AV184" i="16"/>
  <c r="AR184" i="16"/>
  <c r="AP184" i="16"/>
  <c r="AL184" i="16"/>
  <c r="AJ184" i="16"/>
  <c r="AF184" i="16"/>
  <c r="AD184" i="16"/>
  <c r="Z184" i="16"/>
  <c r="X184" i="16"/>
  <c r="T184" i="16"/>
  <c r="BB183" i="16"/>
  <c r="AX183" i="16"/>
  <c r="AV183" i="16"/>
  <c r="AR183" i="16"/>
  <c r="AP183" i="16"/>
  <c r="AL183" i="16"/>
  <c r="AJ183" i="16"/>
  <c r="AF183" i="16"/>
  <c r="AD183" i="16"/>
  <c r="Z183" i="16"/>
  <c r="X183" i="16"/>
  <c r="T183" i="16"/>
  <c r="BB182" i="16"/>
  <c r="AX182" i="16"/>
  <c r="AV182" i="16"/>
  <c r="AR182" i="16"/>
  <c r="AP182" i="16"/>
  <c r="AL182" i="16"/>
  <c r="AJ182" i="16"/>
  <c r="AF182" i="16"/>
  <c r="AD182" i="16"/>
  <c r="Z182" i="16"/>
  <c r="X182" i="16"/>
  <c r="T182" i="16"/>
  <c r="BB181" i="16"/>
  <c r="AX181" i="16"/>
  <c r="AV181" i="16"/>
  <c r="AR181" i="16"/>
  <c r="AP181" i="16"/>
  <c r="AL181" i="16"/>
  <c r="AJ181" i="16"/>
  <c r="AF181" i="16"/>
  <c r="AD181" i="16"/>
  <c r="Z181" i="16"/>
  <c r="X181" i="16"/>
  <c r="T181" i="16"/>
  <c r="BB180" i="16"/>
  <c r="AX180" i="16"/>
  <c r="AV180" i="16"/>
  <c r="AR180" i="16"/>
  <c r="AP180" i="16"/>
  <c r="AL180" i="16"/>
  <c r="AJ180" i="16"/>
  <c r="AF180" i="16"/>
  <c r="AD180" i="16"/>
  <c r="Z180" i="16"/>
  <c r="X180" i="16"/>
  <c r="T180" i="16"/>
  <c r="BB179" i="16"/>
  <c r="AX179" i="16"/>
  <c r="AV179" i="16"/>
  <c r="AR179" i="16"/>
  <c r="AP179" i="16"/>
  <c r="AL179" i="16"/>
  <c r="AJ179" i="16"/>
  <c r="AF179" i="16"/>
  <c r="AD179" i="16"/>
  <c r="Z179" i="16"/>
  <c r="X179" i="16"/>
  <c r="T179" i="16"/>
  <c r="BB178" i="16"/>
  <c r="AX178" i="16"/>
  <c r="AV178" i="16"/>
  <c r="AR178" i="16"/>
  <c r="AP178" i="16"/>
  <c r="AL178" i="16"/>
  <c r="AJ178" i="16"/>
  <c r="AF178" i="16"/>
  <c r="AD178" i="16"/>
  <c r="Z178" i="16"/>
  <c r="X178" i="16"/>
  <c r="T178" i="16"/>
  <c r="BB177" i="16"/>
  <c r="AX177" i="16"/>
  <c r="AV177" i="16"/>
  <c r="AR177" i="16"/>
  <c r="AP177" i="16"/>
  <c r="AL177" i="16"/>
  <c r="AJ177" i="16"/>
  <c r="AF177" i="16"/>
  <c r="AD177" i="16"/>
  <c r="Z177" i="16"/>
  <c r="X177" i="16"/>
  <c r="T177" i="16"/>
  <c r="BB176" i="16"/>
  <c r="AX176" i="16"/>
  <c r="AV176" i="16"/>
  <c r="AR176" i="16"/>
  <c r="AP176" i="16"/>
  <c r="AL176" i="16"/>
  <c r="AJ176" i="16"/>
  <c r="AF176" i="16"/>
  <c r="AD176" i="16"/>
  <c r="Z176" i="16"/>
  <c r="X176" i="16"/>
  <c r="T176" i="16"/>
  <c r="BB175" i="16"/>
  <c r="AX175" i="16"/>
  <c r="AV175" i="16"/>
  <c r="AR175" i="16"/>
  <c r="AP175" i="16"/>
  <c r="AL175" i="16"/>
  <c r="AJ175" i="16"/>
  <c r="AF175" i="16"/>
  <c r="AD175" i="16"/>
  <c r="Z175" i="16"/>
  <c r="X175" i="16"/>
  <c r="T175" i="16"/>
  <c r="BB174" i="16"/>
  <c r="AX174" i="16"/>
  <c r="AV174" i="16"/>
  <c r="AR174" i="16"/>
  <c r="AP174" i="16"/>
  <c r="AL174" i="16"/>
  <c r="AJ174" i="16"/>
  <c r="AF174" i="16"/>
  <c r="AD174" i="16"/>
  <c r="Z174" i="16"/>
  <c r="X174" i="16"/>
  <c r="T174" i="16"/>
  <c r="BB173" i="16"/>
  <c r="AX173" i="16"/>
  <c r="AV173" i="16"/>
  <c r="AR173" i="16"/>
  <c r="AP173" i="16"/>
  <c r="AL173" i="16"/>
  <c r="AJ173" i="16"/>
  <c r="AF173" i="16"/>
  <c r="AD173" i="16"/>
  <c r="Z173" i="16"/>
  <c r="X173" i="16"/>
  <c r="T173" i="16"/>
  <c r="BB172" i="16"/>
  <c r="AX172" i="16"/>
  <c r="AV172" i="16"/>
  <c r="AR172" i="16"/>
  <c r="AP172" i="16"/>
  <c r="AL172" i="16"/>
  <c r="AJ172" i="16"/>
  <c r="AF172" i="16"/>
  <c r="AD172" i="16"/>
  <c r="Z172" i="16"/>
  <c r="X172" i="16"/>
  <c r="T172" i="16"/>
  <c r="BB171" i="16"/>
  <c r="AX171" i="16"/>
  <c r="AV171" i="16"/>
  <c r="AR171" i="16"/>
  <c r="AP171" i="16"/>
  <c r="AL171" i="16"/>
  <c r="AJ171" i="16"/>
  <c r="AF171" i="16"/>
  <c r="AD171" i="16"/>
  <c r="Z171" i="16"/>
  <c r="X171" i="16"/>
  <c r="T171" i="16"/>
  <c r="BB170" i="16"/>
  <c r="AX170" i="16"/>
  <c r="AV170" i="16"/>
  <c r="AR170" i="16"/>
  <c r="AP170" i="16"/>
  <c r="AL170" i="16"/>
  <c r="AJ170" i="16"/>
  <c r="AF170" i="16"/>
  <c r="AD170" i="16"/>
  <c r="Z170" i="16"/>
  <c r="X170" i="16"/>
  <c r="T170" i="16"/>
  <c r="BB169" i="16"/>
  <c r="AX169" i="16"/>
  <c r="AV169" i="16"/>
  <c r="AR169" i="16"/>
  <c r="AP169" i="16"/>
  <c r="AL169" i="16"/>
  <c r="AJ169" i="16"/>
  <c r="AF169" i="16"/>
  <c r="AD169" i="16"/>
  <c r="Z169" i="16"/>
  <c r="X169" i="16"/>
  <c r="T169" i="16"/>
  <c r="BB168" i="16"/>
  <c r="AX168" i="16"/>
  <c r="AV168" i="16"/>
  <c r="AR168" i="16"/>
  <c r="AP168" i="16"/>
  <c r="AL168" i="16"/>
  <c r="AJ168" i="16"/>
  <c r="AF168" i="16"/>
  <c r="AD168" i="16"/>
  <c r="Z168" i="16"/>
  <c r="X168" i="16"/>
  <c r="T168" i="16"/>
  <c r="BB167" i="16"/>
  <c r="AX167" i="16"/>
  <c r="AV167" i="16"/>
  <c r="AR167" i="16"/>
  <c r="AP167" i="16"/>
  <c r="AL167" i="16"/>
  <c r="AJ167" i="16"/>
  <c r="AF167" i="16"/>
  <c r="AD167" i="16"/>
  <c r="Z167" i="16"/>
  <c r="X167" i="16"/>
  <c r="T167" i="16"/>
  <c r="BB166" i="16"/>
  <c r="AX166" i="16"/>
  <c r="AV166" i="16"/>
  <c r="AR166" i="16"/>
  <c r="AP166" i="16"/>
  <c r="AL166" i="16"/>
  <c r="AJ166" i="16"/>
  <c r="AF166" i="16"/>
  <c r="AD166" i="16"/>
  <c r="Z166" i="16"/>
  <c r="X166" i="16"/>
  <c r="T166" i="16"/>
  <c r="BB165" i="16"/>
  <c r="AX165" i="16"/>
  <c r="AV165" i="16"/>
  <c r="AR165" i="16"/>
  <c r="AP165" i="16"/>
  <c r="AL165" i="16"/>
  <c r="AJ165" i="16"/>
  <c r="AF165" i="16"/>
  <c r="AD165" i="16"/>
  <c r="Z165" i="16"/>
  <c r="X165" i="16"/>
  <c r="T165" i="16"/>
  <c r="BB164" i="16"/>
  <c r="AX164" i="16"/>
  <c r="AV164" i="16"/>
  <c r="AR164" i="16"/>
  <c r="AP164" i="16"/>
  <c r="AL164" i="16"/>
  <c r="AJ164" i="16"/>
  <c r="AF164" i="16"/>
  <c r="AD164" i="16"/>
  <c r="Z164" i="16"/>
  <c r="X164" i="16"/>
  <c r="T164" i="16"/>
  <c r="BB163" i="16"/>
  <c r="AX163" i="16"/>
  <c r="AV163" i="16"/>
  <c r="AR163" i="16"/>
  <c r="AP163" i="16"/>
  <c r="AL163" i="16"/>
  <c r="AJ163" i="16"/>
  <c r="AF163" i="16"/>
  <c r="AD163" i="16"/>
  <c r="Z163" i="16"/>
  <c r="X163" i="16"/>
  <c r="T163" i="16"/>
  <c r="BB162" i="16"/>
  <c r="AX162" i="16"/>
  <c r="AV162" i="16"/>
  <c r="AR162" i="16"/>
  <c r="AP162" i="16"/>
  <c r="AL162" i="16"/>
  <c r="AJ162" i="16"/>
  <c r="AF162" i="16"/>
  <c r="AD162" i="16"/>
  <c r="Z162" i="16"/>
  <c r="X162" i="16"/>
  <c r="T162" i="16"/>
  <c r="BB161" i="16"/>
  <c r="AX161" i="16"/>
  <c r="AV161" i="16"/>
  <c r="AR161" i="16"/>
  <c r="AP161" i="16"/>
  <c r="AL161" i="16"/>
  <c r="AJ161" i="16"/>
  <c r="AF161" i="16"/>
  <c r="AD161" i="16"/>
  <c r="Z161" i="16"/>
  <c r="X161" i="16"/>
  <c r="T161" i="16"/>
  <c r="BB160" i="16"/>
  <c r="AX160" i="16"/>
  <c r="AV160" i="16"/>
  <c r="AR160" i="16"/>
  <c r="AP160" i="16"/>
  <c r="AL160" i="16"/>
  <c r="AJ160" i="16"/>
  <c r="AF160" i="16"/>
  <c r="AD160" i="16"/>
  <c r="Z160" i="16"/>
  <c r="X160" i="16"/>
  <c r="T160" i="16"/>
  <c r="BB159" i="16"/>
  <c r="AX159" i="16"/>
  <c r="AV159" i="16"/>
  <c r="AR159" i="16"/>
  <c r="AP159" i="16"/>
  <c r="AL159" i="16"/>
  <c r="AJ159" i="16"/>
  <c r="AF159" i="16"/>
  <c r="AD159" i="16"/>
  <c r="Z159" i="16"/>
  <c r="X159" i="16"/>
  <c r="T159" i="16"/>
  <c r="BA158" i="16"/>
  <c r="BB158" i="16" s="1"/>
  <c r="AU158" i="16"/>
  <c r="AV158" i="16" s="1"/>
  <c r="AO158" i="16"/>
  <c r="AP158" i="16" s="1"/>
  <c r="AI158" i="16"/>
  <c r="AI157" i="16" s="1"/>
  <c r="AC158" i="16"/>
  <c r="AD158" i="16" s="1"/>
  <c r="W158" i="16"/>
  <c r="X158" i="16" s="1"/>
  <c r="BB142" i="16"/>
  <c r="AX142" i="16"/>
  <c r="AV142" i="16"/>
  <c r="AR142" i="16"/>
  <c r="AP142" i="16"/>
  <c r="AL142" i="16"/>
  <c r="AJ142" i="16"/>
  <c r="AF142" i="16"/>
  <c r="AD142" i="16"/>
  <c r="Z142" i="16"/>
  <c r="X142" i="16"/>
  <c r="T142" i="16"/>
  <c r="BB141" i="16"/>
  <c r="AX141" i="16"/>
  <c r="AV141" i="16"/>
  <c r="AR141" i="16"/>
  <c r="AP141" i="16"/>
  <c r="AL141" i="16"/>
  <c r="AJ141" i="16"/>
  <c r="AF141" i="16"/>
  <c r="AD141" i="16"/>
  <c r="Z141" i="16"/>
  <c r="X141" i="16"/>
  <c r="T141" i="16"/>
  <c r="BB140" i="16"/>
  <c r="AX140" i="16"/>
  <c r="AV140" i="16"/>
  <c r="AR140" i="16"/>
  <c r="AP140" i="16"/>
  <c r="AL140" i="16"/>
  <c r="AJ140" i="16"/>
  <c r="AF140" i="16"/>
  <c r="AD140" i="16"/>
  <c r="Z140" i="16"/>
  <c r="X140" i="16"/>
  <c r="T140" i="16"/>
  <c r="BB139" i="16"/>
  <c r="AX139" i="16"/>
  <c r="AV139" i="16"/>
  <c r="AR139" i="16"/>
  <c r="AP139" i="16"/>
  <c r="AL139" i="16"/>
  <c r="AJ139" i="16"/>
  <c r="AF139" i="16"/>
  <c r="AD139" i="16"/>
  <c r="Z139" i="16"/>
  <c r="X139" i="16"/>
  <c r="T139" i="16"/>
  <c r="BB138" i="16"/>
  <c r="AX138" i="16"/>
  <c r="AV138" i="16"/>
  <c r="AR138" i="16"/>
  <c r="AP138" i="16"/>
  <c r="AL138" i="16"/>
  <c r="AJ138" i="16"/>
  <c r="AF138" i="16"/>
  <c r="AD138" i="16"/>
  <c r="Z138" i="16"/>
  <c r="X138" i="16"/>
  <c r="T138" i="16"/>
  <c r="BB137" i="16"/>
  <c r="AX137" i="16"/>
  <c r="AV137" i="16"/>
  <c r="AR137" i="16"/>
  <c r="AP137" i="16"/>
  <c r="AL137" i="16"/>
  <c r="AJ137" i="16"/>
  <c r="AF137" i="16"/>
  <c r="AD137" i="16"/>
  <c r="Z137" i="16"/>
  <c r="X137" i="16"/>
  <c r="T137" i="16"/>
  <c r="BB136" i="16"/>
  <c r="AX136" i="16"/>
  <c r="AV136" i="16"/>
  <c r="AR136" i="16"/>
  <c r="AP136" i="16"/>
  <c r="AL136" i="16"/>
  <c r="AJ136" i="16"/>
  <c r="AF136" i="16"/>
  <c r="AD136" i="16"/>
  <c r="Z136" i="16"/>
  <c r="X136" i="16"/>
  <c r="T136" i="16"/>
  <c r="BB135" i="16"/>
  <c r="AX135" i="16"/>
  <c r="AV135" i="16"/>
  <c r="AR135" i="16"/>
  <c r="AP135" i="16"/>
  <c r="AL135" i="16"/>
  <c r="AJ135" i="16"/>
  <c r="AF135" i="16"/>
  <c r="AD135" i="16"/>
  <c r="Z135" i="16"/>
  <c r="X135" i="16"/>
  <c r="T135" i="16"/>
  <c r="BB134" i="16"/>
  <c r="AX134" i="16"/>
  <c r="AV134" i="16"/>
  <c r="AR134" i="16"/>
  <c r="AP134" i="16"/>
  <c r="AL134" i="16"/>
  <c r="AJ134" i="16"/>
  <c r="AF134" i="16"/>
  <c r="AD134" i="16"/>
  <c r="Z134" i="16"/>
  <c r="X134" i="16"/>
  <c r="T134" i="16"/>
  <c r="BB133" i="16"/>
  <c r="AX133" i="16"/>
  <c r="AV133" i="16"/>
  <c r="AR133" i="16"/>
  <c r="AP133" i="16"/>
  <c r="AL133" i="16"/>
  <c r="AJ133" i="16"/>
  <c r="AF133" i="16"/>
  <c r="AD133" i="16"/>
  <c r="Z133" i="16"/>
  <c r="X133" i="16"/>
  <c r="T133" i="16"/>
  <c r="BB132" i="16"/>
  <c r="AX132" i="16"/>
  <c r="AV132" i="16"/>
  <c r="AR132" i="16"/>
  <c r="AP132" i="16"/>
  <c r="AL132" i="16"/>
  <c r="AJ132" i="16"/>
  <c r="AF132" i="16"/>
  <c r="AD132" i="16"/>
  <c r="Z132" i="16"/>
  <c r="X132" i="16"/>
  <c r="T132" i="16"/>
  <c r="BB131" i="16"/>
  <c r="AX131" i="16"/>
  <c r="AV131" i="16"/>
  <c r="AR131" i="16"/>
  <c r="AP131" i="16"/>
  <c r="AL131" i="16"/>
  <c r="AJ131" i="16"/>
  <c r="AF131" i="16"/>
  <c r="AD131" i="16"/>
  <c r="Z131" i="16"/>
  <c r="X131" i="16"/>
  <c r="T131" i="16"/>
  <c r="BB130" i="16"/>
  <c r="AX130" i="16"/>
  <c r="AV130" i="16"/>
  <c r="AR130" i="16"/>
  <c r="AP130" i="16"/>
  <c r="AL130" i="16"/>
  <c r="AJ130" i="16"/>
  <c r="AF130" i="16"/>
  <c r="AD130" i="16"/>
  <c r="Z130" i="16"/>
  <c r="X130" i="16"/>
  <c r="T130" i="16"/>
  <c r="BB129" i="16"/>
  <c r="AX129" i="16"/>
  <c r="AV129" i="16"/>
  <c r="AR129" i="16"/>
  <c r="AP129" i="16"/>
  <c r="AL129" i="16"/>
  <c r="AJ129" i="16"/>
  <c r="AF129" i="16"/>
  <c r="AD129" i="16"/>
  <c r="Z129" i="16"/>
  <c r="X129" i="16"/>
  <c r="T129" i="16"/>
  <c r="BB128" i="16"/>
  <c r="AX128" i="16"/>
  <c r="AV128" i="16"/>
  <c r="AR128" i="16"/>
  <c r="AP128" i="16"/>
  <c r="AL128" i="16"/>
  <c r="AJ128" i="16"/>
  <c r="AF128" i="16"/>
  <c r="AD128" i="16"/>
  <c r="Z128" i="16"/>
  <c r="X128" i="16"/>
  <c r="T128" i="16"/>
  <c r="BB127" i="16"/>
  <c r="AX127" i="16"/>
  <c r="AV127" i="16"/>
  <c r="AR127" i="16"/>
  <c r="AP127" i="16"/>
  <c r="AL127" i="16"/>
  <c r="AJ127" i="16"/>
  <c r="AF127" i="16"/>
  <c r="AD127" i="16"/>
  <c r="Z127" i="16"/>
  <c r="X127" i="16"/>
  <c r="T127" i="16"/>
  <c r="BB126" i="16"/>
  <c r="AX126" i="16"/>
  <c r="AV126" i="16"/>
  <c r="AR126" i="16"/>
  <c r="AP126" i="16"/>
  <c r="AL126" i="16"/>
  <c r="AJ126" i="16"/>
  <c r="AF126" i="16"/>
  <c r="AD126" i="16"/>
  <c r="Z126" i="16"/>
  <c r="X126" i="16"/>
  <c r="T126" i="16"/>
  <c r="BB125" i="16"/>
  <c r="AX125" i="16"/>
  <c r="AV125" i="16"/>
  <c r="AR125" i="16"/>
  <c r="AP125" i="16"/>
  <c r="AL125" i="16"/>
  <c r="AJ125" i="16"/>
  <c r="AF125" i="16"/>
  <c r="AD125" i="16"/>
  <c r="Z125" i="16"/>
  <c r="X125" i="16"/>
  <c r="T125" i="16"/>
  <c r="BB124" i="16"/>
  <c r="AX124" i="16"/>
  <c r="AV124" i="16"/>
  <c r="AR124" i="16"/>
  <c r="AP124" i="16"/>
  <c r="AL124" i="16"/>
  <c r="AJ124" i="16"/>
  <c r="AF124" i="16"/>
  <c r="AD124" i="16"/>
  <c r="Z124" i="16"/>
  <c r="X124" i="16"/>
  <c r="T124" i="16"/>
  <c r="BB123" i="16"/>
  <c r="AX123" i="16"/>
  <c r="AV123" i="16"/>
  <c r="AR123" i="16"/>
  <c r="AP123" i="16"/>
  <c r="AL123" i="16"/>
  <c r="AJ123" i="16"/>
  <c r="AF123" i="16"/>
  <c r="AD123" i="16"/>
  <c r="Z123" i="16"/>
  <c r="X123" i="16"/>
  <c r="T123" i="16"/>
  <c r="BB122" i="16"/>
  <c r="AX122" i="16"/>
  <c r="AV122" i="16"/>
  <c r="AR122" i="16"/>
  <c r="AP122" i="16"/>
  <c r="AL122" i="16"/>
  <c r="AJ122" i="16"/>
  <c r="AF122" i="16"/>
  <c r="AD122" i="16"/>
  <c r="Z122" i="16"/>
  <c r="X122" i="16"/>
  <c r="T122" i="16"/>
  <c r="BB121" i="16"/>
  <c r="AX121" i="16"/>
  <c r="AV121" i="16"/>
  <c r="AR121" i="16"/>
  <c r="AP121" i="16"/>
  <c r="AL121" i="16"/>
  <c r="AJ121" i="16"/>
  <c r="AF121" i="16"/>
  <c r="AD121" i="16"/>
  <c r="Z121" i="16"/>
  <c r="X121" i="16"/>
  <c r="T121" i="16"/>
  <c r="BB120" i="16"/>
  <c r="AX120" i="16"/>
  <c r="AV120" i="16"/>
  <c r="AR120" i="16"/>
  <c r="AP120" i="16"/>
  <c r="AL120" i="16"/>
  <c r="AJ120" i="16"/>
  <c r="AF120" i="16"/>
  <c r="AD120" i="16"/>
  <c r="Z120" i="16"/>
  <c r="X120" i="16"/>
  <c r="T120" i="16"/>
  <c r="BB119" i="16"/>
  <c r="AX119" i="16"/>
  <c r="AV119" i="16"/>
  <c r="AR119" i="16"/>
  <c r="AP119" i="16"/>
  <c r="AL119" i="16"/>
  <c r="AJ119" i="16"/>
  <c r="AF119" i="16"/>
  <c r="AD119" i="16"/>
  <c r="Z119" i="16"/>
  <c r="X119" i="16"/>
  <c r="T119" i="16"/>
  <c r="BB118" i="16"/>
  <c r="AX118" i="16"/>
  <c r="AV118" i="16"/>
  <c r="AR118" i="16"/>
  <c r="AP118" i="16"/>
  <c r="AL118" i="16"/>
  <c r="AJ118" i="16"/>
  <c r="AF118" i="16"/>
  <c r="AD118" i="16"/>
  <c r="Z118" i="16"/>
  <c r="X118" i="16"/>
  <c r="T118" i="16"/>
  <c r="BB117" i="16"/>
  <c r="AX117" i="16"/>
  <c r="AV117" i="16"/>
  <c r="AR117" i="16"/>
  <c r="AP117" i="16"/>
  <c r="AL117" i="16"/>
  <c r="AJ117" i="16"/>
  <c r="AF117" i="16"/>
  <c r="AD117" i="16"/>
  <c r="Z117" i="16"/>
  <c r="X117" i="16"/>
  <c r="T117" i="16"/>
  <c r="BB116" i="16"/>
  <c r="AX116" i="16"/>
  <c r="AV116" i="16"/>
  <c r="AR116" i="16"/>
  <c r="AP116" i="16"/>
  <c r="AL116" i="16"/>
  <c r="AJ116" i="16"/>
  <c r="AF116" i="16"/>
  <c r="AD116" i="16"/>
  <c r="Z116" i="16"/>
  <c r="X116" i="16"/>
  <c r="T116" i="16"/>
  <c r="BB115" i="16"/>
  <c r="AX115" i="16"/>
  <c r="AV115" i="16"/>
  <c r="AR115" i="16"/>
  <c r="AP115" i="16"/>
  <c r="AL115" i="16"/>
  <c r="AJ115" i="16"/>
  <c r="AF115" i="16"/>
  <c r="AD115" i="16"/>
  <c r="Z115" i="16"/>
  <c r="X115" i="16"/>
  <c r="T115" i="16"/>
  <c r="BB114" i="16"/>
  <c r="AX114" i="16"/>
  <c r="AV114" i="16"/>
  <c r="AR114" i="16"/>
  <c r="AP114" i="16"/>
  <c r="AL114" i="16"/>
  <c r="AJ114" i="16"/>
  <c r="AF114" i="16"/>
  <c r="AD114" i="16"/>
  <c r="Z114" i="16"/>
  <c r="X114" i="16"/>
  <c r="T114" i="16"/>
  <c r="BB113" i="16"/>
  <c r="AX113" i="16"/>
  <c r="AV113" i="16"/>
  <c r="AR113" i="16"/>
  <c r="AP113" i="16"/>
  <c r="AL113" i="16"/>
  <c r="AJ113" i="16"/>
  <c r="AF113" i="16"/>
  <c r="AD113" i="16"/>
  <c r="Z113" i="16"/>
  <c r="X113" i="16"/>
  <c r="T113" i="16"/>
  <c r="BB112" i="16"/>
  <c r="AX112" i="16"/>
  <c r="AV112" i="16"/>
  <c r="AR112" i="16"/>
  <c r="AP112" i="16"/>
  <c r="AL112" i="16"/>
  <c r="AJ112" i="16"/>
  <c r="AF112" i="16"/>
  <c r="AD112" i="16"/>
  <c r="Z112" i="16"/>
  <c r="X112" i="16"/>
  <c r="T112" i="16"/>
  <c r="BB111" i="16"/>
  <c r="AX111" i="16"/>
  <c r="AV111" i="16"/>
  <c r="AR111" i="16"/>
  <c r="AP111" i="16"/>
  <c r="AL111" i="16"/>
  <c r="AJ111" i="16"/>
  <c r="AF111" i="16"/>
  <c r="AD111" i="16"/>
  <c r="Z111" i="16"/>
  <c r="X111" i="16"/>
  <c r="T111" i="16"/>
  <c r="BB110" i="16"/>
  <c r="AX110" i="16"/>
  <c r="AV110" i="16"/>
  <c r="AR110" i="16"/>
  <c r="AP110" i="16"/>
  <c r="AL110" i="16"/>
  <c r="AJ110" i="16"/>
  <c r="AF110" i="16"/>
  <c r="AD110" i="16"/>
  <c r="Z110" i="16"/>
  <c r="X110" i="16"/>
  <c r="T110" i="16"/>
  <c r="BB109" i="16"/>
  <c r="AX109" i="16"/>
  <c r="AV109" i="16"/>
  <c r="AR109" i="16"/>
  <c r="AP109" i="16"/>
  <c r="AL109" i="16"/>
  <c r="AJ109" i="16"/>
  <c r="AF109" i="16"/>
  <c r="AD109" i="16"/>
  <c r="Z109" i="16"/>
  <c r="X109" i="16"/>
  <c r="T109" i="16"/>
  <c r="BB108" i="16"/>
  <c r="AX108" i="16"/>
  <c r="AV108" i="16"/>
  <c r="AR108" i="16"/>
  <c r="AP108" i="16"/>
  <c r="AL108" i="16"/>
  <c r="AJ108" i="16"/>
  <c r="AF108" i="16"/>
  <c r="AD108" i="16"/>
  <c r="Z108" i="16"/>
  <c r="X108" i="16"/>
  <c r="T108" i="16"/>
  <c r="BB107" i="16"/>
  <c r="AX107" i="16"/>
  <c r="AV107" i="16"/>
  <c r="AR107" i="16"/>
  <c r="AP107" i="16"/>
  <c r="AL107" i="16"/>
  <c r="AJ107" i="16"/>
  <c r="AF107" i="16"/>
  <c r="AD107" i="16"/>
  <c r="Z107" i="16"/>
  <c r="X107" i="16"/>
  <c r="T107" i="16"/>
  <c r="BB104" i="16"/>
  <c r="AX104" i="16"/>
  <c r="AV104" i="16"/>
  <c r="AR104" i="16"/>
  <c r="AP104" i="16"/>
  <c r="AL104" i="16"/>
  <c r="AJ104" i="16"/>
  <c r="AF104" i="16"/>
  <c r="AD104" i="16"/>
  <c r="Z104" i="16"/>
  <c r="X104" i="16"/>
  <c r="T104" i="16"/>
  <c r="BB103" i="16"/>
  <c r="AX103" i="16"/>
  <c r="AV103" i="16"/>
  <c r="AR103" i="16"/>
  <c r="AP103" i="16"/>
  <c r="AL103" i="16"/>
  <c r="AJ103" i="16"/>
  <c r="AF103" i="16"/>
  <c r="AD103" i="16"/>
  <c r="Z103" i="16"/>
  <c r="X103" i="16"/>
  <c r="T103" i="16"/>
  <c r="BB102" i="16"/>
  <c r="AX102" i="16"/>
  <c r="AV102" i="16"/>
  <c r="AR102" i="16"/>
  <c r="AP102" i="16"/>
  <c r="AL102" i="16"/>
  <c r="AJ102" i="16"/>
  <c r="AF102" i="16"/>
  <c r="AD102" i="16"/>
  <c r="Z102" i="16"/>
  <c r="X102" i="16"/>
  <c r="T102" i="16"/>
  <c r="BB101" i="16"/>
  <c r="AX101" i="16"/>
  <c r="AV101" i="16"/>
  <c r="AR101" i="16"/>
  <c r="AP101" i="16"/>
  <c r="AL101" i="16"/>
  <c r="AJ101" i="16"/>
  <c r="AF101" i="16"/>
  <c r="AD101" i="16"/>
  <c r="Z101" i="16"/>
  <c r="X101" i="16"/>
  <c r="T101" i="16"/>
  <c r="BB100" i="16"/>
  <c r="AX100" i="16"/>
  <c r="AV100" i="16"/>
  <c r="AR100" i="16"/>
  <c r="AP100" i="16"/>
  <c r="AL100" i="16"/>
  <c r="AJ100" i="16"/>
  <c r="AF100" i="16"/>
  <c r="AD100" i="16"/>
  <c r="Z100" i="16"/>
  <c r="X100" i="16"/>
  <c r="T100" i="16"/>
  <c r="BB99" i="16"/>
  <c r="AX99" i="16"/>
  <c r="AV99" i="16"/>
  <c r="AR99" i="16"/>
  <c r="AP99" i="16"/>
  <c r="AL99" i="16"/>
  <c r="AJ99" i="16"/>
  <c r="AF99" i="16"/>
  <c r="AD99" i="16"/>
  <c r="Z99" i="16"/>
  <c r="X99" i="16"/>
  <c r="T99" i="16"/>
  <c r="BB98" i="16"/>
  <c r="AX98" i="16"/>
  <c r="AV98" i="16"/>
  <c r="AR98" i="16"/>
  <c r="AP98" i="16"/>
  <c r="AL98" i="16"/>
  <c r="AJ98" i="16"/>
  <c r="AF98" i="16"/>
  <c r="AD98" i="16"/>
  <c r="Z98" i="16"/>
  <c r="X98" i="16"/>
  <c r="T98" i="16"/>
  <c r="BB97" i="16"/>
  <c r="AX97" i="16"/>
  <c r="AV97" i="16"/>
  <c r="AR97" i="16"/>
  <c r="AP97" i="16"/>
  <c r="AL97" i="16"/>
  <c r="AJ97" i="16"/>
  <c r="AF97" i="16"/>
  <c r="AD97" i="16"/>
  <c r="Z97" i="16"/>
  <c r="X97" i="16"/>
  <c r="T97" i="16"/>
  <c r="BB96" i="16"/>
  <c r="AX96" i="16"/>
  <c r="AV96" i="16"/>
  <c r="AR96" i="16"/>
  <c r="AP96" i="16"/>
  <c r="AL96" i="16"/>
  <c r="AJ96" i="16"/>
  <c r="AF96" i="16"/>
  <c r="AD96" i="16"/>
  <c r="Z96" i="16"/>
  <c r="X96" i="16"/>
  <c r="T96" i="16"/>
  <c r="BB95" i="16"/>
  <c r="AX95" i="16"/>
  <c r="AV95" i="16"/>
  <c r="AR95" i="16"/>
  <c r="AP95" i="16"/>
  <c r="AL95" i="16"/>
  <c r="AJ95" i="16"/>
  <c r="AF95" i="16"/>
  <c r="AD95" i="16"/>
  <c r="Z95" i="16"/>
  <c r="X95" i="16"/>
  <c r="T95" i="16"/>
  <c r="BB94" i="16"/>
  <c r="AX94" i="16"/>
  <c r="AV94" i="16"/>
  <c r="AR94" i="16"/>
  <c r="AP94" i="16"/>
  <c r="AL94" i="16"/>
  <c r="AJ94" i="16"/>
  <c r="AF94" i="16"/>
  <c r="AD94" i="16"/>
  <c r="Z94" i="16"/>
  <c r="X94" i="16"/>
  <c r="T94" i="16"/>
  <c r="BB93" i="16"/>
  <c r="AX93" i="16"/>
  <c r="AV93" i="16"/>
  <c r="AR93" i="16"/>
  <c r="AP93" i="16"/>
  <c r="AL93" i="16"/>
  <c r="AJ93" i="16"/>
  <c r="AF93" i="16"/>
  <c r="AD93" i="16"/>
  <c r="Z93" i="16"/>
  <c r="X93" i="16"/>
  <c r="T93" i="16"/>
  <c r="BB92" i="16"/>
  <c r="AX92" i="16"/>
  <c r="AV92" i="16"/>
  <c r="AR92" i="16"/>
  <c r="AP92" i="16"/>
  <c r="AL92" i="16"/>
  <c r="AJ92" i="16"/>
  <c r="AF92" i="16"/>
  <c r="AD92" i="16"/>
  <c r="Z92" i="16"/>
  <c r="X92" i="16"/>
  <c r="T92" i="16"/>
  <c r="BB91" i="16"/>
  <c r="AX91" i="16"/>
  <c r="AV91" i="16"/>
  <c r="AR91" i="16"/>
  <c r="AP91" i="16"/>
  <c r="AL91" i="16"/>
  <c r="AJ91" i="16"/>
  <c r="AF91" i="16"/>
  <c r="AD91" i="16"/>
  <c r="Z91" i="16"/>
  <c r="X91" i="16"/>
  <c r="T91" i="16"/>
  <c r="BB90" i="16"/>
  <c r="AX90" i="16"/>
  <c r="AV90" i="16"/>
  <c r="AR90" i="16"/>
  <c r="AP90" i="16"/>
  <c r="AL90" i="16"/>
  <c r="AJ90" i="16"/>
  <c r="AF90" i="16"/>
  <c r="AD90" i="16"/>
  <c r="Z90" i="16"/>
  <c r="X90" i="16"/>
  <c r="T90" i="16"/>
  <c r="BB89" i="16"/>
  <c r="AX89" i="16"/>
  <c r="AV89" i="16"/>
  <c r="AR89" i="16"/>
  <c r="AP89" i="16"/>
  <c r="AL89" i="16"/>
  <c r="AJ89" i="16"/>
  <c r="AF89" i="16"/>
  <c r="AD89" i="16"/>
  <c r="Z89" i="16"/>
  <c r="X89" i="16"/>
  <c r="T89" i="16"/>
  <c r="BB88" i="16"/>
  <c r="AX88" i="16"/>
  <c r="AV88" i="16"/>
  <c r="AR88" i="16"/>
  <c r="AP88" i="16"/>
  <c r="AL88" i="16"/>
  <c r="AJ88" i="16"/>
  <c r="AF88" i="16"/>
  <c r="AD88" i="16"/>
  <c r="Z88" i="16"/>
  <c r="X88" i="16"/>
  <c r="T88" i="16"/>
  <c r="BB87" i="16"/>
  <c r="AX87" i="16"/>
  <c r="AV87" i="16"/>
  <c r="AR87" i="16"/>
  <c r="AP87" i="16"/>
  <c r="AL87" i="16"/>
  <c r="AJ87" i="16"/>
  <c r="AF87" i="16"/>
  <c r="AD87" i="16"/>
  <c r="Z87" i="16"/>
  <c r="X87" i="16"/>
  <c r="T87" i="16"/>
  <c r="BB86" i="16"/>
  <c r="AX86" i="16"/>
  <c r="AV86" i="16"/>
  <c r="AR86" i="16"/>
  <c r="AP86" i="16"/>
  <c r="AL86" i="16"/>
  <c r="AJ86" i="16"/>
  <c r="AF86" i="16"/>
  <c r="AD86" i="16"/>
  <c r="Z86" i="16"/>
  <c r="X86" i="16"/>
  <c r="T86" i="16"/>
  <c r="BB83" i="16"/>
  <c r="AX83" i="16"/>
  <c r="AV83" i="16"/>
  <c r="AR83" i="16"/>
  <c r="AP83" i="16"/>
  <c r="AL83" i="16"/>
  <c r="AJ83" i="16"/>
  <c r="AF83" i="16"/>
  <c r="AD83" i="16"/>
  <c r="Z83" i="16"/>
  <c r="X83" i="16"/>
  <c r="T83" i="16"/>
  <c r="BB82" i="16"/>
  <c r="AX82" i="16"/>
  <c r="AV82" i="16"/>
  <c r="AR82" i="16"/>
  <c r="AP82" i="16"/>
  <c r="AL82" i="16"/>
  <c r="AJ82" i="16"/>
  <c r="AF82" i="16"/>
  <c r="AD82" i="16"/>
  <c r="Z82" i="16"/>
  <c r="X82" i="16"/>
  <c r="T82" i="16"/>
  <c r="BB81" i="16"/>
  <c r="AX81" i="16"/>
  <c r="AV81" i="16"/>
  <c r="AR81" i="16"/>
  <c r="AP81" i="16"/>
  <c r="AL81" i="16"/>
  <c r="AJ81" i="16"/>
  <c r="AF81" i="16"/>
  <c r="AD81" i="16"/>
  <c r="Z81" i="16"/>
  <c r="X81" i="16"/>
  <c r="T81" i="16"/>
  <c r="BB80" i="16"/>
  <c r="AX80" i="16"/>
  <c r="AV80" i="16"/>
  <c r="AR80" i="16"/>
  <c r="AP80" i="16"/>
  <c r="AL80" i="16"/>
  <c r="AJ80" i="16"/>
  <c r="AF80" i="16"/>
  <c r="AD80" i="16"/>
  <c r="Z80" i="16"/>
  <c r="X80" i="16"/>
  <c r="T80" i="16"/>
  <c r="BB79" i="16"/>
  <c r="AX79" i="16"/>
  <c r="AV79" i="16"/>
  <c r="AR79" i="16"/>
  <c r="AP79" i="16"/>
  <c r="AL79" i="16"/>
  <c r="AJ79" i="16"/>
  <c r="AF79" i="16"/>
  <c r="AD79" i="16"/>
  <c r="Z79" i="16"/>
  <c r="X79" i="16"/>
  <c r="T79" i="16"/>
  <c r="BB78" i="16"/>
  <c r="AX78" i="16"/>
  <c r="AV78" i="16"/>
  <c r="AR78" i="16"/>
  <c r="AP78" i="16"/>
  <c r="AL78" i="16"/>
  <c r="AJ78" i="16"/>
  <c r="AF78" i="16"/>
  <c r="AD78" i="16"/>
  <c r="Z78" i="16"/>
  <c r="X78" i="16"/>
  <c r="T78" i="16"/>
  <c r="BB77" i="16"/>
  <c r="AX77" i="16"/>
  <c r="AV77" i="16"/>
  <c r="AR77" i="16"/>
  <c r="AP77" i="16"/>
  <c r="AL77" i="16"/>
  <c r="AJ77" i="16"/>
  <c r="AF77" i="16"/>
  <c r="AD77" i="16"/>
  <c r="Z77" i="16"/>
  <c r="X77" i="16"/>
  <c r="T77" i="16"/>
  <c r="BB76" i="16"/>
  <c r="AX76" i="16"/>
  <c r="AV76" i="16"/>
  <c r="AR76" i="16"/>
  <c r="AP76" i="16"/>
  <c r="AL76" i="16"/>
  <c r="AJ76" i="16"/>
  <c r="AF76" i="16"/>
  <c r="AD76" i="16"/>
  <c r="Z76" i="16"/>
  <c r="X76" i="16"/>
  <c r="T76" i="16"/>
  <c r="BB75" i="16"/>
  <c r="AX75" i="16"/>
  <c r="AV75" i="16"/>
  <c r="AR75" i="16"/>
  <c r="AP75" i="16"/>
  <c r="AL75" i="16"/>
  <c r="AJ75" i="16"/>
  <c r="AF75" i="16"/>
  <c r="AD75" i="16"/>
  <c r="Z75" i="16"/>
  <c r="X75" i="16"/>
  <c r="T75" i="16"/>
  <c r="BB74" i="16"/>
  <c r="AX74" i="16"/>
  <c r="AV74" i="16"/>
  <c r="AR74" i="16"/>
  <c r="AP74" i="16"/>
  <c r="AL74" i="16"/>
  <c r="AJ74" i="16"/>
  <c r="AF74" i="16"/>
  <c r="AD74" i="16"/>
  <c r="Z74" i="16"/>
  <c r="X74" i="16"/>
  <c r="T74" i="16"/>
  <c r="BB73" i="16"/>
  <c r="AX73" i="16"/>
  <c r="AV73" i="16"/>
  <c r="AR73" i="16"/>
  <c r="AP73" i="16"/>
  <c r="AL73" i="16"/>
  <c r="AJ73" i="16"/>
  <c r="AF73" i="16"/>
  <c r="AD73" i="16"/>
  <c r="Z73" i="16"/>
  <c r="X73" i="16"/>
  <c r="T73" i="16"/>
  <c r="BB72" i="16"/>
  <c r="AX72" i="16"/>
  <c r="AV72" i="16"/>
  <c r="AR72" i="16"/>
  <c r="AP72" i="16"/>
  <c r="AL72" i="16"/>
  <c r="AJ72" i="16"/>
  <c r="AF72" i="16"/>
  <c r="AD72" i="16"/>
  <c r="Z72" i="16"/>
  <c r="X72" i="16"/>
  <c r="T72" i="16"/>
  <c r="BB71" i="16"/>
  <c r="AX71" i="16"/>
  <c r="AV71" i="16"/>
  <c r="AR71" i="16"/>
  <c r="AP71" i="16"/>
  <c r="AL71" i="16"/>
  <c r="AJ71" i="16"/>
  <c r="AF71" i="16"/>
  <c r="AD71" i="16"/>
  <c r="Z71" i="16"/>
  <c r="X71" i="16"/>
  <c r="T71" i="16"/>
  <c r="BB70" i="16"/>
  <c r="AX70" i="16"/>
  <c r="AV70" i="16"/>
  <c r="AR70" i="16"/>
  <c r="AP70" i="16"/>
  <c r="AL70" i="16"/>
  <c r="AJ70" i="16"/>
  <c r="AF70" i="16"/>
  <c r="AD70" i="16"/>
  <c r="Z70" i="16"/>
  <c r="X70" i="16"/>
  <c r="T70" i="16"/>
  <c r="BB69" i="16"/>
  <c r="AX69" i="16"/>
  <c r="AV69" i="16"/>
  <c r="AR69" i="16"/>
  <c r="AP69" i="16"/>
  <c r="AL69" i="16"/>
  <c r="AJ69" i="16"/>
  <c r="AF69" i="16"/>
  <c r="AD69" i="16"/>
  <c r="Z69" i="16"/>
  <c r="X69" i="16"/>
  <c r="T69" i="16"/>
  <c r="BB68" i="16"/>
  <c r="AX68" i="16"/>
  <c r="AV68" i="16"/>
  <c r="AR68" i="16"/>
  <c r="AP68" i="16"/>
  <c r="AL68" i="16"/>
  <c r="AJ68" i="16"/>
  <c r="AF68" i="16"/>
  <c r="AD68" i="16"/>
  <c r="Z68" i="16"/>
  <c r="X68" i="16"/>
  <c r="T68" i="16"/>
  <c r="BB67" i="16"/>
  <c r="AX67" i="16"/>
  <c r="AV67" i="16"/>
  <c r="AR67" i="16"/>
  <c r="AP67" i="16"/>
  <c r="AL67" i="16"/>
  <c r="AJ67" i="16"/>
  <c r="AF67" i="16"/>
  <c r="AD67" i="16"/>
  <c r="Z67" i="16"/>
  <c r="X67" i="16"/>
  <c r="T67" i="16"/>
  <c r="BB66" i="16"/>
  <c r="AX66" i="16"/>
  <c r="AV66" i="16"/>
  <c r="AR66" i="16"/>
  <c r="AP66" i="16"/>
  <c r="AL66" i="16"/>
  <c r="AJ66" i="16"/>
  <c r="AF66" i="16"/>
  <c r="AD66" i="16"/>
  <c r="Z66" i="16"/>
  <c r="X66" i="16"/>
  <c r="T66" i="16"/>
  <c r="BB65" i="16"/>
  <c r="AX65" i="16"/>
  <c r="AV65" i="16"/>
  <c r="AR65" i="16"/>
  <c r="AP65" i="16"/>
  <c r="AL65" i="16"/>
  <c r="AJ65" i="16"/>
  <c r="AF65" i="16"/>
  <c r="AD65" i="16"/>
  <c r="Z65" i="16"/>
  <c r="X65" i="16"/>
  <c r="T65" i="16"/>
  <c r="BB64" i="16"/>
  <c r="AX64" i="16"/>
  <c r="AV64" i="16"/>
  <c r="AR64" i="16"/>
  <c r="AP64" i="16"/>
  <c r="AL64" i="16"/>
  <c r="AJ64" i="16"/>
  <c r="AF64" i="16"/>
  <c r="AD64" i="16"/>
  <c r="Z64" i="16"/>
  <c r="X64" i="16"/>
  <c r="T64" i="16"/>
  <c r="BB63" i="16"/>
  <c r="AX63" i="16"/>
  <c r="AV63" i="16"/>
  <c r="AR63" i="16"/>
  <c r="AP63" i="16"/>
  <c r="AL63" i="16"/>
  <c r="AJ63" i="16"/>
  <c r="AF63" i="16"/>
  <c r="AD63" i="16"/>
  <c r="Z63" i="16"/>
  <c r="X63" i="16"/>
  <c r="T63" i="16"/>
  <c r="BB62" i="16"/>
  <c r="AX62" i="16"/>
  <c r="AV62" i="16"/>
  <c r="AR62" i="16"/>
  <c r="AP62" i="16"/>
  <c r="AL62" i="16"/>
  <c r="AJ62" i="16"/>
  <c r="AF62" i="16"/>
  <c r="AD62" i="16"/>
  <c r="Z62" i="16"/>
  <c r="X62" i="16"/>
  <c r="T62" i="16"/>
  <c r="BB61" i="16"/>
  <c r="AX61" i="16"/>
  <c r="AV61" i="16"/>
  <c r="AR61" i="16"/>
  <c r="AP61" i="16"/>
  <c r="AL61" i="16"/>
  <c r="AJ61" i="16"/>
  <c r="AF61" i="16"/>
  <c r="AD61" i="16"/>
  <c r="Z61" i="16"/>
  <c r="X61" i="16"/>
  <c r="T61" i="16"/>
  <c r="BB60" i="16"/>
  <c r="AX60" i="16"/>
  <c r="AV60" i="16"/>
  <c r="AR60" i="16"/>
  <c r="AP60" i="16"/>
  <c r="AL60" i="16"/>
  <c r="AJ60" i="16"/>
  <c r="AF60" i="16"/>
  <c r="AD60" i="16"/>
  <c r="Z60" i="16"/>
  <c r="X60" i="16"/>
  <c r="T60" i="16"/>
  <c r="BB59" i="16"/>
  <c r="AX59" i="16"/>
  <c r="AV59" i="16"/>
  <c r="AR59" i="16"/>
  <c r="AP59" i="16"/>
  <c r="AL59" i="16"/>
  <c r="AJ59" i="16"/>
  <c r="AF59" i="16"/>
  <c r="AD59" i="16"/>
  <c r="Z59" i="16"/>
  <c r="X59" i="16"/>
  <c r="T59" i="16"/>
  <c r="BB58" i="16"/>
  <c r="AX58" i="16"/>
  <c r="AV58" i="16"/>
  <c r="AR58" i="16"/>
  <c r="AP58" i="16"/>
  <c r="AL58" i="16"/>
  <c r="AJ58" i="16"/>
  <c r="AF58" i="16"/>
  <c r="AD58" i="16"/>
  <c r="Z58" i="16"/>
  <c r="X58" i="16"/>
  <c r="T58" i="16"/>
  <c r="BB57" i="16"/>
  <c r="AX57" i="16"/>
  <c r="AV57" i="16"/>
  <c r="AR57" i="16"/>
  <c r="AP57" i="16"/>
  <c r="AL57" i="16"/>
  <c r="AJ57" i="16"/>
  <c r="AF57" i="16"/>
  <c r="AD57" i="16"/>
  <c r="Z57" i="16"/>
  <c r="X57" i="16"/>
  <c r="T57" i="16"/>
  <c r="BB56" i="16"/>
  <c r="AX56" i="16"/>
  <c r="AV56" i="16"/>
  <c r="AR56" i="16"/>
  <c r="AP56" i="16"/>
  <c r="AL56" i="16"/>
  <c r="AJ56" i="16"/>
  <c r="AF56" i="16"/>
  <c r="AD56" i="16"/>
  <c r="Z56" i="16"/>
  <c r="X56" i="16"/>
  <c r="T56" i="16"/>
  <c r="BB55" i="16"/>
  <c r="AX55" i="16"/>
  <c r="AV55" i="16"/>
  <c r="AR55" i="16"/>
  <c r="AP55" i="16"/>
  <c r="AL55" i="16"/>
  <c r="AJ55" i="16"/>
  <c r="AF55" i="16"/>
  <c r="AD55" i="16"/>
  <c r="Z55" i="16"/>
  <c r="X55" i="16"/>
  <c r="T55" i="16"/>
  <c r="BB54" i="16"/>
  <c r="AX54" i="16"/>
  <c r="AV54" i="16"/>
  <c r="AR54" i="16"/>
  <c r="AP54" i="16"/>
  <c r="AL54" i="16"/>
  <c r="AJ54" i="16"/>
  <c r="AF54" i="16"/>
  <c r="AD54" i="16"/>
  <c r="Z54" i="16"/>
  <c r="X54" i="16"/>
  <c r="T54" i="16"/>
  <c r="BB53" i="16"/>
  <c r="AX53" i="16"/>
  <c r="AV53" i="16"/>
  <c r="AR53" i="16"/>
  <c r="AP53" i="16"/>
  <c r="AL53" i="16"/>
  <c r="AJ53" i="16"/>
  <c r="AF53" i="16"/>
  <c r="AD53" i="16"/>
  <c r="Z53" i="16"/>
  <c r="X53" i="16"/>
  <c r="T53" i="16"/>
  <c r="BB52" i="16"/>
  <c r="AX52" i="16"/>
  <c r="AV52" i="16"/>
  <c r="AR52" i="16"/>
  <c r="AP52" i="16"/>
  <c r="AL52" i="16"/>
  <c r="AJ52" i="16"/>
  <c r="AF52" i="16"/>
  <c r="AD52" i="16"/>
  <c r="Z52" i="16"/>
  <c r="X52" i="16"/>
  <c r="T52" i="16"/>
  <c r="BB51" i="16"/>
  <c r="AX51" i="16"/>
  <c r="AV51" i="16"/>
  <c r="AR51" i="16"/>
  <c r="AP51" i="16"/>
  <c r="AL51" i="16"/>
  <c r="AJ51" i="16"/>
  <c r="AF51" i="16"/>
  <c r="AD51" i="16"/>
  <c r="Z51" i="16"/>
  <c r="X51" i="16"/>
  <c r="T51" i="16"/>
  <c r="BB50" i="16"/>
  <c r="AX50" i="16"/>
  <c r="AV50" i="16"/>
  <c r="AR50" i="16"/>
  <c r="AP50" i="16"/>
  <c r="AL50" i="16"/>
  <c r="AJ50" i="16"/>
  <c r="AF50" i="16"/>
  <c r="AD50" i="16"/>
  <c r="Z50" i="16"/>
  <c r="X50" i="16"/>
  <c r="T50" i="16"/>
  <c r="BB49" i="16"/>
  <c r="AX49" i="16"/>
  <c r="AV49" i="16"/>
  <c r="AR49" i="16"/>
  <c r="AP49" i="16"/>
  <c r="AL49" i="16"/>
  <c r="AJ49" i="16"/>
  <c r="AF49" i="16"/>
  <c r="AD49" i="16"/>
  <c r="Z49" i="16"/>
  <c r="X49" i="16"/>
  <c r="T49" i="16"/>
  <c r="BB48" i="16"/>
  <c r="AX48" i="16"/>
  <c r="AV48" i="16"/>
  <c r="AR48" i="16"/>
  <c r="AP48" i="16"/>
  <c r="AL48" i="16"/>
  <c r="AJ48" i="16"/>
  <c r="AF48" i="16"/>
  <c r="AD48" i="16"/>
  <c r="Z48" i="16"/>
  <c r="X48" i="16"/>
  <c r="T48" i="16"/>
  <c r="BB47" i="16"/>
  <c r="AX47" i="16"/>
  <c r="AV47" i="16"/>
  <c r="AR47" i="16"/>
  <c r="AP47" i="16"/>
  <c r="AL47" i="16"/>
  <c r="AJ47" i="16"/>
  <c r="AF47" i="16"/>
  <c r="AD47" i="16"/>
  <c r="Z47" i="16"/>
  <c r="X47" i="16"/>
  <c r="T47" i="16"/>
  <c r="BB46" i="16"/>
  <c r="AX46" i="16"/>
  <c r="AV46" i="16"/>
  <c r="AR46" i="16"/>
  <c r="AP46" i="16"/>
  <c r="AL46" i="16"/>
  <c r="AJ46" i="16"/>
  <c r="AF46" i="16"/>
  <c r="AD46" i="16"/>
  <c r="Z46" i="16"/>
  <c r="X46" i="16"/>
  <c r="T46" i="16"/>
  <c r="BB45" i="16"/>
  <c r="AX45" i="16"/>
  <c r="AV45" i="16"/>
  <c r="AR45" i="16"/>
  <c r="AP45" i="16"/>
  <c r="AL45" i="16"/>
  <c r="AJ45" i="16"/>
  <c r="AF45" i="16"/>
  <c r="AD45" i="16"/>
  <c r="Z45" i="16"/>
  <c r="X45" i="16"/>
  <c r="T45" i="16"/>
  <c r="BB44" i="16"/>
  <c r="AX44" i="16"/>
  <c r="AV44" i="16"/>
  <c r="AR44" i="16"/>
  <c r="AP44" i="16"/>
  <c r="AL44" i="16"/>
  <c r="AJ44" i="16"/>
  <c r="AF44" i="16"/>
  <c r="AD44" i="16"/>
  <c r="Z44" i="16"/>
  <c r="X44" i="16"/>
  <c r="T44" i="16"/>
  <c r="BB43" i="16"/>
  <c r="AX43" i="16"/>
  <c r="AV43" i="16"/>
  <c r="AR43" i="16"/>
  <c r="AP43" i="16"/>
  <c r="AL43" i="16"/>
  <c r="AJ43" i="16"/>
  <c r="AF43" i="16"/>
  <c r="AD43" i="16"/>
  <c r="Z43" i="16"/>
  <c r="X43" i="16"/>
  <c r="T43" i="16"/>
  <c r="BB42" i="16"/>
  <c r="AX42" i="16"/>
  <c r="AV42" i="16"/>
  <c r="AR42" i="16"/>
  <c r="AP42" i="16"/>
  <c r="AL42" i="16"/>
  <c r="AJ42" i="16"/>
  <c r="AF42" i="16"/>
  <c r="AD42" i="16"/>
  <c r="Z42" i="16"/>
  <c r="X42" i="16"/>
  <c r="T42" i="16"/>
  <c r="BB41" i="16"/>
  <c r="AX41" i="16"/>
  <c r="AV41" i="16"/>
  <c r="AR41" i="16"/>
  <c r="AP41" i="16"/>
  <c r="AL41" i="16"/>
  <c r="AJ41" i="16"/>
  <c r="AF41" i="16"/>
  <c r="AD41" i="16"/>
  <c r="Z41" i="16"/>
  <c r="X41" i="16"/>
  <c r="T41" i="16"/>
  <c r="BB40" i="16"/>
  <c r="AX40" i="16"/>
  <c r="AV40" i="16"/>
  <c r="AR40" i="16"/>
  <c r="AP40" i="16"/>
  <c r="AL40" i="16"/>
  <c r="AJ40" i="16"/>
  <c r="AF40" i="16"/>
  <c r="AD40" i="16"/>
  <c r="Z40" i="16"/>
  <c r="X40" i="16"/>
  <c r="T40" i="16"/>
  <c r="BB39" i="16"/>
  <c r="AX39" i="16"/>
  <c r="AV39" i="16"/>
  <c r="AR39" i="16"/>
  <c r="AP39" i="16"/>
  <c r="AL39" i="16"/>
  <c r="AJ39" i="16"/>
  <c r="AF39" i="16"/>
  <c r="AD39" i="16"/>
  <c r="Z39" i="16"/>
  <c r="X39" i="16"/>
  <c r="T39" i="16"/>
  <c r="BB38" i="16"/>
  <c r="AX38" i="16"/>
  <c r="AV38" i="16"/>
  <c r="AR38" i="16"/>
  <c r="AP38" i="16"/>
  <c r="AL38" i="16"/>
  <c r="AJ38" i="16"/>
  <c r="AF38" i="16"/>
  <c r="AD38" i="16"/>
  <c r="Z38" i="16"/>
  <c r="X38" i="16"/>
  <c r="T38" i="16"/>
  <c r="BB37" i="16"/>
  <c r="AX37" i="16"/>
  <c r="AV37" i="16"/>
  <c r="AR37" i="16"/>
  <c r="AP37" i="16"/>
  <c r="AL37" i="16"/>
  <c r="AJ37" i="16"/>
  <c r="AF37" i="16"/>
  <c r="AD37" i="16"/>
  <c r="Z37" i="16"/>
  <c r="X37" i="16"/>
  <c r="T37" i="16"/>
  <c r="BB36" i="16"/>
  <c r="AX36" i="16"/>
  <c r="AV36" i="16"/>
  <c r="AR36" i="16"/>
  <c r="AP36" i="16"/>
  <c r="AL36" i="16"/>
  <c r="AJ36" i="16"/>
  <c r="AF36" i="16"/>
  <c r="AD36" i="16"/>
  <c r="Z36" i="16"/>
  <c r="X36" i="16"/>
  <c r="T36" i="16"/>
  <c r="BB35" i="16"/>
  <c r="AX35" i="16"/>
  <c r="AV35" i="16"/>
  <c r="AR35" i="16"/>
  <c r="AP35" i="16"/>
  <c r="AL35" i="16"/>
  <c r="AJ35" i="16"/>
  <c r="AF35" i="16"/>
  <c r="AD35" i="16"/>
  <c r="Z35" i="16"/>
  <c r="X35" i="16"/>
  <c r="T35" i="16"/>
  <c r="BB34" i="16"/>
  <c r="AX34" i="16"/>
  <c r="AV34" i="16"/>
  <c r="AR34" i="16"/>
  <c r="AP34" i="16"/>
  <c r="AL34" i="16"/>
  <c r="AJ34" i="16"/>
  <c r="AF34" i="16"/>
  <c r="AD34" i="16"/>
  <c r="Z34" i="16"/>
  <c r="X34" i="16"/>
  <c r="T34" i="16"/>
  <c r="BB33" i="16"/>
  <c r="AX33" i="16"/>
  <c r="AV33" i="16"/>
  <c r="AR33" i="16"/>
  <c r="AP33" i="16"/>
  <c r="AL33" i="16"/>
  <c r="AJ33" i="16"/>
  <c r="AF33" i="16"/>
  <c r="AD33" i="16"/>
  <c r="Z33" i="16"/>
  <c r="X33" i="16"/>
  <c r="T33" i="16"/>
  <c r="BB30" i="16"/>
  <c r="AX30" i="16"/>
  <c r="AV30" i="16"/>
  <c r="AR30" i="16"/>
  <c r="AP30" i="16"/>
  <c r="AL30" i="16"/>
  <c r="AJ30" i="16"/>
  <c r="AF30" i="16"/>
  <c r="AD30" i="16"/>
  <c r="Z30" i="16"/>
  <c r="X30" i="16"/>
  <c r="T30" i="16"/>
  <c r="BB29" i="16"/>
  <c r="AX29" i="16"/>
  <c r="AV29" i="16"/>
  <c r="AR29" i="16"/>
  <c r="AP29" i="16"/>
  <c r="AL29" i="16"/>
  <c r="AJ29" i="16"/>
  <c r="AF29" i="16"/>
  <c r="AD29" i="16"/>
  <c r="Z29" i="16"/>
  <c r="X29" i="16"/>
  <c r="T29" i="16"/>
  <c r="BB28" i="16"/>
  <c r="AX28" i="16"/>
  <c r="AV28" i="16"/>
  <c r="AR28" i="16"/>
  <c r="AP28" i="16"/>
  <c r="AL28" i="16"/>
  <c r="AJ28" i="16"/>
  <c r="AF28" i="16"/>
  <c r="AD28" i="16"/>
  <c r="Z28" i="16"/>
  <c r="X28" i="16"/>
  <c r="T28" i="16"/>
  <c r="BB27" i="16"/>
  <c r="AX27" i="16"/>
  <c r="AV27" i="16"/>
  <c r="AR27" i="16"/>
  <c r="AP27" i="16"/>
  <c r="AL27" i="16"/>
  <c r="AJ27" i="16"/>
  <c r="AF27" i="16"/>
  <c r="AD27" i="16"/>
  <c r="Z27" i="16"/>
  <c r="X27" i="16"/>
  <c r="T27" i="16"/>
  <c r="BB26" i="16"/>
  <c r="AX26" i="16"/>
  <c r="AV26" i="16"/>
  <c r="AR26" i="16"/>
  <c r="AP26" i="16"/>
  <c r="AL26" i="16"/>
  <c r="AJ26" i="16"/>
  <c r="AF26" i="16"/>
  <c r="AD26" i="16"/>
  <c r="Z26" i="16"/>
  <c r="X26" i="16"/>
  <c r="T26" i="16"/>
  <c r="BB25" i="16"/>
  <c r="AX25" i="16"/>
  <c r="AV25" i="16"/>
  <c r="AR25" i="16"/>
  <c r="AP25" i="16"/>
  <c r="AL25" i="16"/>
  <c r="AJ25" i="16"/>
  <c r="AF25" i="16"/>
  <c r="AD25" i="16"/>
  <c r="Z25" i="16"/>
  <c r="X25" i="16"/>
  <c r="T25" i="16"/>
  <c r="BB24" i="16"/>
  <c r="AX24" i="16"/>
  <c r="AV24" i="16"/>
  <c r="AR24" i="16"/>
  <c r="AP24" i="16"/>
  <c r="AL24" i="16"/>
  <c r="AJ24" i="16"/>
  <c r="AF24" i="16"/>
  <c r="AD24" i="16"/>
  <c r="Z24" i="16"/>
  <c r="X24" i="16"/>
  <c r="T24" i="16"/>
  <c r="BB23" i="16"/>
  <c r="AX23" i="16"/>
  <c r="AV23" i="16"/>
  <c r="AR23" i="16"/>
  <c r="AP23" i="16"/>
  <c r="AL23" i="16"/>
  <c r="AJ23" i="16"/>
  <c r="AF23" i="16"/>
  <c r="AD23" i="16"/>
  <c r="Z23" i="16"/>
  <c r="X23" i="16"/>
  <c r="T23" i="16"/>
  <c r="BB22" i="16"/>
  <c r="AX22" i="16"/>
  <c r="AV22" i="16"/>
  <c r="AR22" i="16"/>
  <c r="AP22" i="16"/>
  <c r="AL22" i="16"/>
  <c r="AJ22" i="16"/>
  <c r="AF22" i="16"/>
  <c r="AD22" i="16"/>
  <c r="Z22" i="16"/>
  <c r="X22" i="16"/>
  <c r="T22" i="16"/>
  <c r="BB21" i="16"/>
  <c r="AX21" i="16"/>
  <c r="AV21" i="16"/>
  <c r="AR21" i="16"/>
  <c r="AP21" i="16"/>
  <c r="AL21" i="16"/>
  <c r="AJ21" i="16"/>
  <c r="AF21" i="16"/>
  <c r="AD21" i="16"/>
  <c r="Z21" i="16"/>
  <c r="X21" i="16"/>
  <c r="T21" i="16"/>
  <c r="BB20" i="16"/>
  <c r="AX20" i="16"/>
  <c r="AV20" i="16"/>
  <c r="AR20" i="16"/>
  <c r="AP20" i="16"/>
  <c r="AL20" i="16"/>
  <c r="AJ20" i="16"/>
  <c r="AF20" i="16"/>
  <c r="AD20" i="16"/>
  <c r="Z20" i="16"/>
  <c r="X20" i="16"/>
  <c r="T20" i="16"/>
  <c r="BB19" i="16"/>
  <c r="AX19" i="16"/>
  <c r="AV19" i="16"/>
  <c r="AR19" i="16"/>
  <c r="AP19" i="16"/>
  <c r="AL19" i="16"/>
  <c r="AJ19" i="16"/>
  <c r="AF19" i="16"/>
  <c r="AD19" i="16"/>
  <c r="Z19" i="16"/>
  <c r="X19" i="16"/>
  <c r="T19" i="16"/>
  <c r="BB18" i="16"/>
  <c r="AX18" i="16"/>
  <c r="AV18" i="16"/>
  <c r="AR18" i="16"/>
  <c r="AP18" i="16"/>
  <c r="AL18" i="16"/>
  <c r="AJ18" i="16"/>
  <c r="AF18" i="16"/>
  <c r="AD18" i="16"/>
  <c r="Z18" i="16"/>
  <c r="X18" i="16"/>
  <c r="T18" i="16"/>
  <c r="BB17" i="16"/>
  <c r="AX17" i="16"/>
  <c r="AV17" i="16"/>
  <c r="AR17" i="16"/>
  <c r="AP17" i="16"/>
  <c r="AL17" i="16"/>
  <c r="AJ17" i="16"/>
  <c r="AF17" i="16"/>
  <c r="AD17" i="16"/>
  <c r="Z17" i="16"/>
  <c r="X17" i="16"/>
  <c r="T17" i="16"/>
  <c r="BB16" i="16"/>
  <c r="AX16" i="16"/>
  <c r="AV16" i="16"/>
  <c r="AR16" i="16"/>
  <c r="AP16" i="16"/>
  <c r="AL16" i="16"/>
  <c r="AJ16" i="16"/>
  <c r="AF16" i="16"/>
  <c r="AD16" i="16"/>
  <c r="Z16" i="16"/>
  <c r="X16" i="16"/>
  <c r="T16" i="16"/>
  <c r="BB15" i="16"/>
  <c r="AX15" i="16"/>
  <c r="AV15" i="16"/>
  <c r="AR15" i="16"/>
  <c r="AP15" i="16"/>
  <c r="AL15" i="16"/>
  <c r="AJ15" i="16"/>
  <c r="AF15" i="16"/>
  <c r="AD15" i="16"/>
  <c r="Z15" i="16"/>
  <c r="X15" i="16"/>
  <c r="T15" i="16"/>
  <c r="BB14" i="16"/>
  <c r="AX14" i="16"/>
  <c r="AV14" i="16"/>
  <c r="AR14" i="16"/>
  <c r="AP14" i="16"/>
  <c r="AL14" i="16"/>
  <c r="AJ14" i="16"/>
  <c r="AF14" i="16"/>
  <c r="AD14" i="16"/>
  <c r="Z14" i="16"/>
  <c r="X14" i="16"/>
  <c r="T14" i="16"/>
  <c r="BB13" i="16"/>
  <c r="AX13" i="16"/>
  <c r="AV13" i="16"/>
  <c r="AR13" i="16"/>
  <c r="AP13" i="16"/>
  <c r="AL13" i="16"/>
  <c r="AJ13" i="16"/>
  <c r="AF13" i="16"/>
  <c r="AD13" i="16"/>
  <c r="Z13" i="16"/>
  <c r="X13" i="16"/>
  <c r="T13" i="16"/>
  <c r="BB12" i="16"/>
  <c r="AX12" i="16"/>
  <c r="AV12" i="16"/>
  <c r="AR12" i="16"/>
  <c r="AP12" i="16"/>
  <c r="AL12" i="16"/>
  <c r="AJ12" i="16"/>
  <c r="AF12" i="16"/>
  <c r="AD12" i="16"/>
  <c r="Z12" i="16"/>
  <c r="X12" i="16"/>
  <c r="T12" i="16"/>
  <c r="BB11" i="16"/>
  <c r="AX11" i="16"/>
  <c r="AV11" i="16"/>
  <c r="AR11" i="16"/>
  <c r="AP11" i="16"/>
  <c r="AL11" i="16"/>
  <c r="AJ11" i="16"/>
  <c r="AF11" i="16"/>
  <c r="AD11" i="16"/>
  <c r="Z11" i="16"/>
  <c r="X11" i="16"/>
  <c r="T11" i="16"/>
  <c r="BB10" i="16"/>
  <c r="AX10" i="16"/>
  <c r="AV10" i="16"/>
  <c r="AR10" i="16"/>
  <c r="AP10" i="16"/>
  <c r="AL10" i="16"/>
  <c r="AJ10" i="16"/>
  <c r="AF10" i="16"/>
  <c r="AD10" i="16"/>
  <c r="Z10" i="16"/>
  <c r="X10" i="16"/>
  <c r="T10" i="16"/>
  <c r="T7" i="16"/>
  <c r="T6" i="16"/>
  <c r="L22" i="15" l="1"/>
  <c r="AO157" i="16"/>
  <c r="AP157" i="16" s="1"/>
  <c r="BA157" i="16"/>
  <c r="AX157" i="16" s="1"/>
  <c r="AU157" i="16"/>
  <c r="AU156" i="16" s="1"/>
  <c r="AU155" i="16" s="1"/>
  <c r="AR155" i="16" s="1"/>
  <c r="AF158" i="16"/>
  <c r="AR158" i="16"/>
  <c r="AJ157" i="16"/>
  <c r="AI156" i="16"/>
  <c r="AF157" i="16"/>
  <c r="AJ158" i="16"/>
  <c r="T158" i="16"/>
  <c r="W157" i="16"/>
  <c r="AL157" i="16"/>
  <c r="AX158" i="16"/>
  <c r="AL158" i="16"/>
  <c r="AC157" i="16"/>
  <c r="Z158" i="16"/>
  <c r="BA156" i="16"/>
  <c r="BB157" i="16" l="1"/>
  <c r="AO156" i="16"/>
  <c r="AL156" i="16" s="1"/>
  <c r="AV155" i="16"/>
  <c r="AU154" i="16"/>
  <c r="AV154" i="16" s="1"/>
  <c r="AV156" i="16"/>
  <c r="AR156" i="16"/>
  <c r="AV157" i="16"/>
  <c r="AR157" i="16"/>
  <c r="AU153" i="16"/>
  <c r="T157" i="16"/>
  <c r="X157" i="16"/>
  <c r="W156" i="16"/>
  <c r="AJ156" i="16"/>
  <c r="AI155" i="16"/>
  <c r="AF156" i="16"/>
  <c r="AC156" i="16"/>
  <c r="AD157" i="16"/>
  <c r="Z157" i="16"/>
  <c r="BB156" i="16"/>
  <c r="AX156" i="16"/>
  <c r="BA155" i="16"/>
  <c r="AP156" i="16" l="1"/>
  <c r="AO155" i="16"/>
  <c r="AR154" i="16"/>
  <c r="W155" i="16"/>
  <c r="T156" i="16"/>
  <c r="X156" i="16"/>
  <c r="AV153" i="16"/>
  <c r="AU152" i="16"/>
  <c r="AR153" i="16"/>
  <c r="AI154" i="16"/>
  <c r="AJ155" i="16"/>
  <c r="AF155" i="16"/>
  <c r="BB155" i="16"/>
  <c r="AX155" i="16"/>
  <c r="BA154" i="16"/>
  <c r="AC155" i="16"/>
  <c r="AD156" i="16"/>
  <c r="Z156" i="16"/>
  <c r="AL155" i="16" l="1"/>
  <c r="AP155" i="16"/>
  <c r="AO154" i="16"/>
  <c r="AO153" i="16" s="1"/>
  <c r="AO152" i="16" s="1"/>
  <c r="AL154" i="16"/>
  <c r="X155" i="16"/>
  <c r="T155" i="16"/>
  <c r="W154" i="16"/>
  <c r="AJ154" i="16"/>
  <c r="AF154" i="16"/>
  <c r="AI153" i="16"/>
  <c r="AU151" i="16"/>
  <c r="AV152" i="16"/>
  <c r="AR152" i="16"/>
  <c r="Z155" i="16"/>
  <c r="AC154" i="16"/>
  <c r="AD155" i="16"/>
  <c r="BB154" i="16"/>
  <c r="BA153" i="16"/>
  <c r="AX154" i="16"/>
  <c r="AL153" i="16" l="1"/>
  <c r="AP153" i="16"/>
  <c r="AP154" i="16"/>
  <c r="W153" i="16"/>
  <c r="X154" i="16"/>
  <c r="T154" i="16"/>
  <c r="AI152" i="16"/>
  <c r="AF153" i="16"/>
  <c r="AJ153" i="16"/>
  <c r="AV151" i="16"/>
  <c r="AR151" i="16"/>
  <c r="AU150" i="16"/>
  <c r="AX153" i="16"/>
  <c r="BA152" i="16"/>
  <c r="BB153" i="16"/>
  <c r="AL152" i="16"/>
  <c r="AO151" i="16"/>
  <c r="AP152" i="16"/>
  <c r="AD154" i="16"/>
  <c r="Z154" i="16"/>
  <c r="AC153" i="16"/>
  <c r="AJ152" i="16" l="1"/>
  <c r="AF152" i="16"/>
  <c r="AI151" i="16"/>
  <c r="X153" i="16"/>
  <c r="W152" i="16"/>
  <c r="T153" i="16"/>
  <c r="AU149" i="16"/>
  <c r="AR150" i="16"/>
  <c r="AV150" i="16"/>
  <c r="AP151" i="16"/>
  <c r="AL151" i="16"/>
  <c r="AO150" i="16"/>
  <c r="BB152" i="16"/>
  <c r="AX152" i="16"/>
  <c r="BA151" i="16"/>
  <c r="AD153" i="16"/>
  <c r="AC152" i="16"/>
  <c r="Z153" i="16"/>
  <c r="AI150" i="16" l="1"/>
  <c r="AJ151" i="16"/>
  <c r="AF151" i="16"/>
  <c r="AV149" i="16"/>
  <c r="AR149" i="16"/>
  <c r="AU148" i="16"/>
  <c r="X152" i="16"/>
  <c r="T152" i="16"/>
  <c r="W151" i="16"/>
  <c r="AC151" i="16"/>
  <c r="AD152" i="16"/>
  <c r="Z152" i="16"/>
  <c r="BB151" i="16"/>
  <c r="BA150" i="16"/>
  <c r="AX151" i="16"/>
  <c r="AP150" i="16"/>
  <c r="AO149" i="16"/>
  <c r="AL150" i="16"/>
  <c r="AJ150" i="16" l="1"/>
  <c r="AI149" i="16"/>
  <c r="AF150" i="16"/>
  <c r="AU147" i="16"/>
  <c r="AV148" i="16"/>
  <c r="AR148" i="16"/>
  <c r="X151" i="16"/>
  <c r="W150" i="16"/>
  <c r="T151" i="16"/>
  <c r="AO148" i="16"/>
  <c r="AP149" i="16"/>
  <c r="AL149" i="16"/>
  <c r="BA149" i="16"/>
  <c r="BB150" i="16"/>
  <c r="AX150" i="16"/>
  <c r="Z151" i="16"/>
  <c r="AC150" i="16"/>
  <c r="AD151" i="16"/>
  <c r="AJ149" i="16" l="1"/>
  <c r="AF149" i="16"/>
  <c r="AI148" i="16"/>
  <c r="W149" i="16"/>
  <c r="X150" i="16"/>
  <c r="T150" i="16"/>
  <c r="AV147" i="16"/>
  <c r="AR147" i="16"/>
  <c r="AU146" i="16"/>
  <c r="AX149" i="16"/>
  <c r="BA148" i="16"/>
  <c r="BB149" i="16"/>
  <c r="AD150" i="16"/>
  <c r="Z150" i="16"/>
  <c r="AC149" i="16"/>
  <c r="AL148" i="16"/>
  <c r="AO147" i="16"/>
  <c r="AP148" i="16"/>
  <c r="AU145" i="16" l="1"/>
  <c r="AV146" i="16"/>
  <c r="AR146" i="16"/>
  <c r="X149" i="16"/>
  <c r="T149" i="16"/>
  <c r="W148" i="16"/>
  <c r="AJ148" i="16"/>
  <c r="AF148" i="16"/>
  <c r="AI147" i="16"/>
  <c r="AD149" i="16"/>
  <c r="AC148" i="16"/>
  <c r="Z149" i="16"/>
  <c r="BB148" i="16"/>
  <c r="AX148" i="16"/>
  <c r="BA147" i="16"/>
  <c r="AP147" i="16"/>
  <c r="AL147" i="16"/>
  <c r="AO146" i="16"/>
  <c r="W147" i="16" l="1"/>
  <c r="X148" i="16"/>
  <c r="T148" i="16"/>
  <c r="AI146" i="16"/>
  <c r="AJ147" i="16"/>
  <c r="AF147" i="16"/>
  <c r="AV145" i="16"/>
  <c r="AR145" i="16"/>
  <c r="AP146" i="16"/>
  <c r="AO145" i="16"/>
  <c r="AL146" i="16"/>
  <c r="BA146" i="16"/>
  <c r="BB147" i="16"/>
  <c r="AX147" i="16"/>
  <c r="AC147" i="16"/>
  <c r="AD148" i="16"/>
  <c r="Z148" i="16"/>
  <c r="AJ146" i="16" l="1"/>
  <c r="AF146" i="16"/>
  <c r="AI145" i="16"/>
  <c r="X147" i="16"/>
  <c r="W146" i="16"/>
  <c r="T147" i="16"/>
  <c r="Z147" i="16"/>
  <c r="AC146" i="16"/>
  <c r="AD147" i="16"/>
  <c r="BA145" i="16"/>
  <c r="BB146" i="16"/>
  <c r="AX146" i="16"/>
  <c r="AP145" i="16"/>
  <c r="AL145" i="16"/>
  <c r="W145" i="16" l="1"/>
  <c r="X146" i="16"/>
  <c r="T146" i="16"/>
  <c r="AF145" i="16"/>
  <c r="AJ145" i="16"/>
  <c r="AX145" i="16"/>
  <c r="BB145" i="16"/>
  <c r="AD146" i="16"/>
  <c r="Z146" i="16"/>
  <c r="AC145" i="16"/>
  <c r="X145" i="16" l="1"/>
  <c r="T145" i="16"/>
  <c r="AD145" i="16"/>
  <c r="Z145" i="16"/>
  <c r="G23" i="15" l="1" a="1"/>
  <c r="G23" i="15" s="1"/>
  <c r="N21" i="15" l="1"/>
  <c r="N22" i="15" s="1"/>
  <c r="G6" i="23"/>
  <c r="G7" i="23" s="1"/>
  <c r="I11" i="15"/>
  <c r="D23" i="15" l="1"/>
  <c r="D18" i="15"/>
  <c r="H6" i="23"/>
  <c r="H7" i="23" s="1"/>
  <c r="F6" i="23"/>
  <c r="F7" i="23" s="1"/>
  <c r="E6" i="23"/>
  <c r="E7" i="23" s="1"/>
  <c r="D6" i="23"/>
  <c r="D7" i="23" s="1"/>
  <c r="C6" i="23"/>
  <c r="C7" i="23" s="1"/>
  <c r="B6" i="23"/>
  <c r="B7" i="23" s="1"/>
  <c r="F8" i="4"/>
  <c r="D7" i="4"/>
  <c r="F7" i="4" s="1"/>
  <c r="B9" i="23" l="1"/>
  <c r="G17" i="15" s="1"/>
  <c r="J11" i="15" l="1"/>
  <c r="H12" i="15"/>
  <c r="I12" i="15" l="1"/>
  <c r="J12" i="15" s="1"/>
  <c r="H7" i="15" l="1"/>
  <c r="I193" i="15" s="1"/>
  <c r="D6" i="4"/>
  <c r="D5" i="4"/>
  <c r="I38" i="15" l="1"/>
  <c r="I30" i="15"/>
  <c r="I35" i="15"/>
  <c r="I28" i="15"/>
  <c r="I31" i="15"/>
  <c r="I27" i="15"/>
  <c r="I29" i="15"/>
  <c r="I41" i="15"/>
  <c r="I161" i="15"/>
  <c r="I155" i="15"/>
  <c r="I69" i="15"/>
  <c r="I44" i="15"/>
  <c r="I199" i="15"/>
  <c r="I55" i="15"/>
  <c r="I194" i="15"/>
  <c r="I76" i="15"/>
  <c r="I164" i="15"/>
  <c r="I121" i="15"/>
  <c r="I114" i="15"/>
  <c r="I87" i="15"/>
  <c r="I93" i="15"/>
  <c r="I128" i="15"/>
  <c r="I106" i="15"/>
  <c r="I84" i="15"/>
  <c r="I137" i="15"/>
  <c r="I53" i="15"/>
  <c r="I47" i="15"/>
  <c r="I142" i="15"/>
  <c r="I45" i="15"/>
  <c r="I160" i="15"/>
  <c r="I133" i="15"/>
  <c r="I177" i="15"/>
  <c r="I158" i="15"/>
  <c r="I43" i="15"/>
  <c r="I166" i="15"/>
  <c r="I172" i="15"/>
  <c r="I113" i="15"/>
  <c r="I88" i="15"/>
  <c r="I67" i="15"/>
  <c r="I75" i="15"/>
  <c r="I110" i="15"/>
  <c r="I102" i="15"/>
  <c r="I60" i="15"/>
  <c r="I144" i="15"/>
  <c r="I123" i="15"/>
  <c r="I178" i="15"/>
  <c r="I195" i="15"/>
  <c r="I79" i="15"/>
  <c r="I138" i="15"/>
  <c r="I170" i="15"/>
  <c r="I163" i="15"/>
  <c r="I197" i="15"/>
  <c r="I198" i="15"/>
  <c r="I70" i="15"/>
  <c r="I185" i="15"/>
  <c r="I130" i="15"/>
  <c r="I175" i="15"/>
  <c r="I183" i="15"/>
  <c r="I157" i="15"/>
  <c r="I33" i="15"/>
  <c r="I146" i="15"/>
  <c r="I173" i="15"/>
  <c r="I90" i="15"/>
  <c r="I147" i="15"/>
  <c r="I159" i="15"/>
  <c r="I65" i="15"/>
  <c r="I91" i="15"/>
  <c r="I118" i="15"/>
  <c r="I66" i="15"/>
  <c r="I191" i="15"/>
  <c r="I95" i="15"/>
  <c r="I100" i="15"/>
  <c r="I126" i="15"/>
  <c r="I107" i="15"/>
  <c r="I149" i="15"/>
  <c r="I94" i="15"/>
  <c r="I81" i="15"/>
  <c r="I46" i="15"/>
  <c r="I134" i="15"/>
  <c r="I154" i="15"/>
  <c r="I176" i="15"/>
  <c r="I184" i="15"/>
  <c r="I125" i="15"/>
  <c r="I116" i="15"/>
  <c r="I112" i="15"/>
  <c r="I26" i="15"/>
  <c r="I151" i="15"/>
  <c r="I169" i="15"/>
  <c r="I74" i="15"/>
  <c r="I50" i="15"/>
  <c r="I196" i="15"/>
  <c r="I85" i="15"/>
  <c r="I54" i="15"/>
  <c r="I139" i="15"/>
  <c r="I201" i="15"/>
  <c r="I63" i="15"/>
  <c r="I71" i="15"/>
  <c r="I104" i="15"/>
  <c r="I59" i="15"/>
  <c r="I122" i="15"/>
  <c r="I167" i="15"/>
  <c r="I64" i="15"/>
  <c r="I40" i="15"/>
  <c r="I135" i="15"/>
  <c r="I186" i="15"/>
  <c r="I189" i="15"/>
  <c r="I182" i="15"/>
  <c r="I145" i="15"/>
  <c r="I143" i="15"/>
  <c r="I37" i="15"/>
  <c r="I52" i="15"/>
  <c r="I109" i="15"/>
  <c r="I34" i="15"/>
  <c r="I36" i="15"/>
  <c r="I82" i="15"/>
  <c r="I42" i="15"/>
  <c r="I174" i="15"/>
  <c r="I57" i="15"/>
  <c r="I132" i="15"/>
  <c r="I119" i="15"/>
  <c r="I92" i="15"/>
  <c r="I48" i="15"/>
  <c r="I156" i="15"/>
  <c r="I80" i="15"/>
  <c r="I165" i="15"/>
  <c r="I97" i="15"/>
  <c r="I73" i="15"/>
  <c r="I148" i="15"/>
  <c r="I86" i="15"/>
  <c r="I115" i="15"/>
  <c r="I68" i="15"/>
  <c r="I200" i="15"/>
  <c r="I153" i="15"/>
  <c r="I62" i="15"/>
  <c r="I61" i="15"/>
  <c r="I152" i="15"/>
  <c r="I105" i="15"/>
  <c r="I96" i="15"/>
  <c r="I111" i="15"/>
  <c r="I136" i="15"/>
  <c r="I89" i="15"/>
  <c r="I162" i="15"/>
  <c r="I171" i="15"/>
  <c r="I72" i="15"/>
  <c r="I32" i="15"/>
  <c r="I98" i="15"/>
  <c r="I83" i="15"/>
  <c r="I117" i="15"/>
  <c r="I179" i="15"/>
  <c r="I101" i="15"/>
  <c r="I58" i="15"/>
  <c r="I127" i="15"/>
  <c r="I192" i="15"/>
  <c r="I150" i="15"/>
  <c r="I103" i="15"/>
  <c r="I56" i="15"/>
  <c r="I188" i="15"/>
  <c r="I141" i="15"/>
  <c r="I181" i="15"/>
  <c r="I187" i="15"/>
  <c r="I140" i="15"/>
  <c r="I129" i="15"/>
  <c r="I168" i="15"/>
  <c r="I39" i="15"/>
  <c r="I124" i="15"/>
  <c r="I190" i="15"/>
  <c r="I49" i="15"/>
  <c r="I120" i="15"/>
  <c r="I78" i="15"/>
  <c r="I180" i="15"/>
  <c r="I131" i="15"/>
  <c r="I99" i="15"/>
  <c r="I108" i="15"/>
  <c r="I77" i="15"/>
  <c r="I51" i="15"/>
  <c r="F9" i="4"/>
  <c r="D8" i="15" s="1"/>
  <c r="F6" i="4"/>
  <c r="F5" i="4"/>
  <c r="F3" i="4"/>
  <c r="D23" i="16" l="1"/>
  <c r="D24" i="16" s="1"/>
  <c r="D25" i="16" s="1"/>
  <c r="B27" i="16"/>
  <c r="C25" i="16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C50" i="16" s="1"/>
  <c r="C51" i="16" s="1"/>
  <c r="C52" i="16" s="1"/>
  <c r="C53" i="16" s="1"/>
  <c r="C54" i="16" s="1"/>
  <c r="C55" i="16" s="1"/>
  <c r="C56" i="16" s="1"/>
  <c r="C57" i="16" s="1"/>
  <c r="D4" i="4" l="1"/>
  <c r="F4" i="4" s="1"/>
  <c r="J26" i="15" l="1"/>
  <c r="J68" i="15"/>
  <c r="J164" i="15"/>
  <c r="J87" i="15"/>
  <c r="J135" i="15"/>
  <c r="J183" i="15"/>
  <c r="J70" i="15"/>
  <c r="J118" i="15"/>
  <c r="J166" i="15"/>
  <c r="J109" i="15"/>
  <c r="J137" i="15"/>
  <c r="J101" i="15"/>
  <c r="J165" i="15"/>
  <c r="J39" i="15" l="1"/>
  <c r="J116" i="15"/>
  <c r="J69" i="15"/>
  <c r="J114" i="15"/>
  <c r="J66" i="15"/>
  <c r="J179" i="15"/>
  <c r="J131" i="15"/>
  <c r="J83" i="15"/>
  <c r="J35" i="15"/>
  <c r="J160" i="15"/>
  <c r="J112" i="15"/>
  <c r="J64" i="15"/>
  <c r="J153" i="15"/>
  <c r="J133" i="15"/>
  <c r="J97" i="15"/>
  <c r="J45" i="15"/>
  <c r="J158" i="15"/>
  <c r="J110" i="15"/>
  <c r="J62" i="15"/>
  <c r="J175" i="15"/>
  <c r="J127" i="15"/>
  <c r="J79" i="15"/>
  <c r="J31" i="15"/>
  <c r="J156" i="15"/>
  <c r="J108" i="15"/>
  <c r="J60" i="15"/>
  <c r="J190" i="15"/>
  <c r="J129" i="15"/>
  <c r="J198" i="15"/>
  <c r="J65" i="15"/>
  <c r="J121" i="15"/>
  <c r="J154" i="15"/>
  <c r="J106" i="15"/>
  <c r="J58" i="15"/>
  <c r="J171" i="15"/>
  <c r="J123" i="15"/>
  <c r="J75" i="15"/>
  <c r="J27" i="15"/>
  <c r="J152" i="15"/>
  <c r="J104" i="15"/>
  <c r="J56" i="15"/>
  <c r="J125" i="15"/>
  <c r="J93" i="15"/>
  <c r="J177" i="15"/>
  <c r="J37" i="15"/>
  <c r="J89" i="15"/>
  <c r="J150" i="15"/>
  <c r="J102" i="15"/>
  <c r="J54" i="15"/>
  <c r="J167" i="15"/>
  <c r="J119" i="15"/>
  <c r="J71" i="15"/>
  <c r="J196" i="15"/>
  <c r="J148" i="15"/>
  <c r="J100" i="15"/>
  <c r="J52" i="15"/>
  <c r="J77" i="15"/>
  <c r="J113" i="15"/>
  <c r="J161" i="15"/>
  <c r="J146" i="15"/>
  <c r="J50" i="15"/>
  <c r="J163" i="15"/>
  <c r="J67" i="15"/>
  <c r="J192" i="15"/>
  <c r="J48" i="15"/>
  <c r="J41" i="15"/>
  <c r="J33" i="15"/>
  <c r="J94" i="15"/>
  <c r="J111" i="15"/>
  <c r="J188" i="15"/>
  <c r="J140" i="15"/>
  <c r="J92" i="15"/>
  <c r="J49" i="15"/>
  <c r="J117" i="15"/>
  <c r="J186" i="15"/>
  <c r="J90" i="15"/>
  <c r="J155" i="15"/>
  <c r="J59" i="15"/>
  <c r="J136" i="15"/>
  <c r="J88" i="15"/>
  <c r="J29" i="15"/>
  <c r="J85" i="15"/>
  <c r="J182" i="15"/>
  <c r="J86" i="15"/>
  <c r="J38" i="15"/>
  <c r="J151" i="15"/>
  <c r="J103" i="15"/>
  <c r="J55" i="15"/>
  <c r="J180" i="15"/>
  <c r="J132" i="15"/>
  <c r="J84" i="15"/>
  <c r="J36" i="15"/>
  <c r="J201" i="15"/>
  <c r="J105" i="15"/>
  <c r="J53" i="15"/>
  <c r="J173" i="15"/>
  <c r="J178" i="15"/>
  <c r="J130" i="15"/>
  <c r="J82" i="15"/>
  <c r="J34" i="15"/>
  <c r="J147" i="15"/>
  <c r="J99" i="15"/>
  <c r="J51" i="15"/>
  <c r="J176" i="15"/>
  <c r="J128" i="15"/>
  <c r="J80" i="15"/>
  <c r="J32" i="15"/>
  <c r="J149" i="15"/>
  <c r="J162" i="15"/>
  <c r="J61" i="15"/>
  <c r="J185" i="15"/>
  <c r="J98" i="15"/>
  <c r="J115" i="15"/>
  <c r="J96" i="15"/>
  <c r="J145" i="15"/>
  <c r="J142" i="15"/>
  <c r="J159" i="15"/>
  <c r="J63" i="15"/>
  <c r="J44" i="15"/>
  <c r="J194" i="15"/>
  <c r="J199" i="15"/>
  <c r="J138" i="15"/>
  <c r="J42" i="15"/>
  <c r="J107" i="15"/>
  <c r="J184" i="15"/>
  <c r="J40" i="15"/>
  <c r="J191" i="15"/>
  <c r="J189" i="15"/>
  <c r="J134" i="15"/>
  <c r="J197" i="15"/>
  <c r="J73" i="15"/>
  <c r="J200" i="15"/>
  <c r="J157" i="15"/>
  <c r="J174" i="15"/>
  <c r="J126" i="15"/>
  <c r="J78" i="15"/>
  <c r="J30" i="15"/>
  <c r="J143" i="15"/>
  <c r="J95" i="15"/>
  <c r="J47" i="15"/>
  <c r="J172" i="15"/>
  <c r="J124" i="15"/>
  <c r="J76" i="15"/>
  <c r="J28" i="15"/>
  <c r="J195" i="15"/>
  <c r="J57" i="15"/>
  <c r="J144" i="15"/>
  <c r="J81" i="15"/>
  <c r="J46" i="15"/>
  <c r="J181" i="15"/>
  <c r="J169" i="15"/>
  <c r="J193" i="15"/>
  <c r="J141" i="15"/>
  <c r="J170" i="15"/>
  <c r="J122" i="15"/>
  <c r="J74" i="15"/>
  <c r="J187" i="15"/>
  <c r="J139" i="15"/>
  <c r="J91" i="15"/>
  <c r="J43" i="15"/>
  <c r="J168" i="15"/>
  <c r="J120" i="15"/>
  <c r="J72" i="15"/>
  <c r="D11" i="15" l="1"/>
  <c r="D12" i="15" s="1"/>
  <c r="D13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Astrid Gabriela De Leon Culajay</author>
  </authors>
  <commentList>
    <comment ref="D7" authorId="0" shapeId="0" xr:uid="{7A6443AE-0476-489F-A61E-D9FAF7D952EF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Seleccionar el puesto desempeñado</t>
        </r>
      </text>
    </comment>
    <comment ref="G15" authorId="0" shapeId="0" xr:uid="{0A2A1921-D31D-411D-B921-D673B483ABEF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Digitar la Mora del Asesor</t>
        </r>
      </text>
    </comment>
    <comment ref="D16" authorId="0" shapeId="0" xr:uid="{CFF13087-64BD-4685-BE3B-916A4DEBF09C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Digitar la TPPA de la Gerencia (disponible en Dashboards)</t>
        </r>
      </text>
    </comment>
    <comment ref="G16" authorId="0" shapeId="0" xr:uid="{40E810D7-25CA-43B8-BC58-4CC4E3CDB335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Digitar la nota de CSAT de la Agencia, Canal de Televentas, Canal de Llamadas Entrantes o Canal de Redes Sociales</t>
        </r>
      </text>
    </comment>
    <comment ref="D17" authorId="0" shapeId="0" xr:uid="{F29C5D46-AC53-4D56-98D1-839597F76EA0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Digitar la TPPP (es la TPPP de la Cartera del Asesor)</t>
        </r>
      </text>
    </comment>
    <comment ref="D21" authorId="0" shapeId="0" xr:uid="{5BAA2634-94D3-469E-8104-9520796E1137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Digitar la Tasa del Crédito Back to Back desembolsado</t>
        </r>
      </text>
    </comment>
    <comment ref="G21" authorId="0" shapeId="0" xr:uid="{F688D681-DE53-41E9-9F44-54D49B0FF80B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Digitar la fecha de ingreso del Asesor para determinar si aplica a Curva de Aprendizaje</t>
        </r>
      </text>
    </comment>
    <comment ref="D22" authorId="0" shapeId="0" xr:uid="{928A6E6A-5C1B-4344-90AB-8E956B48A5E8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Digitar la Tasa de la Inversión utilizada para brindar el crédito Back to Back</t>
        </r>
      </text>
    </comment>
    <comment ref="G22" authorId="0" shapeId="0" xr:uid="{380C9873-5B03-45DF-8E54-9A8702972711}">
      <text>
        <r>
          <rPr>
            <b/>
            <sz val="9"/>
            <color indexed="81"/>
            <rFont val="Tahoma"/>
            <family val="2"/>
          </rPr>
          <t>Astrid Gabriela De Leon Culajay:</t>
        </r>
        <r>
          <rPr>
            <sz val="9"/>
            <color indexed="81"/>
            <rFont val="Tahoma"/>
            <family val="2"/>
          </rPr>
          <t xml:space="preserve">
Digitar la Fecha Final del mes del cual se están calculando las comisiones. Ejemplo: si se quiere calcular las comisiones de Septiembre, la fecha a digitar será 30/09/2025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<sst xmlns="http://schemas.openxmlformats.org/spreadsheetml/2006/main" count="5240" uniqueCount="122">
  <si>
    <t>Tasa</t>
  </si>
  <si>
    <t>Credisueldo</t>
  </si>
  <si>
    <t>Crediconsumo</t>
  </si>
  <si>
    <t>Tipo de Producto</t>
  </si>
  <si>
    <t>Captación</t>
  </si>
  <si>
    <t>Unidad</t>
  </si>
  <si>
    <t>Producto</t>
  </si>
  <si>
    <t>Unidad de Medida</t>
  </si>
  <si>
    <t>Puntos por Unidad</t>
  </si>
  <si>
    <t>Clásica</t>
  </si>
  <si>
    <t>Oro</t>
  </si>
  <si>
    <t>Platinum</t>
  </si>
  <si>
    <t>Signature</t>
  </si>
  <si>
    <t>Spread</t>
  </si>
  <si>
    <t>CrediConsumo</t>
  </si>
  <si>
    <t>Millar</t>
  </si>
  <si>
    <t>CrediSueldo</t>
  </si>
  <si>
    <t>Asesor de Negocios</t>
  </si>
  <si>
    <t>Auxiliar</t>
  </si>
  <si>
    <t>Receptor Pagador</t>
  </si>
  <si>
    <t>Agente de Televentas</t>
  </si>
  <si>
    <t>PUESTO</t>
  </si>
  <si>
    <t>SUELDO BASE / HONORARIOS</t>
  </si>
  <si>
    <t>PUNTO DE EQUILIBRIO</t>
  </si>
  <si>
    <t>Punto de Equilibrio:</t>
  </si>
  <si>
    <t>Producto Colocado</t>
  </si>
  <si>
    <t>Vivienda</t>
  </si>
  <si>
    <t>Empresarial</t>
  </si>
  <si>
    <t>Vehículos</t>
  </si>
  <si>
    <t>Valor por Punto:</t>
  </si>
  <si>
    <t>Total de Puntos</t>
  </si>
  <si>
    <t>Puntos Acumulados</t>
  </si>
  <si>
    <t>Diferencia después de PE</t>
  </si>
  <si>
    <t>Comisión Generada</t>
  </si>
  <si>
    <t>GERENCIA</t>
  </si>
  <si>
    <t>BANCA PERSONAS</t>
  </si>
  <si>
    <t>&gt;</t>
  </si>
  <si>
    <t>Rubro</t>
  </si>
  <si>
    <t>Colocación</t>
  </si>
  <si>
    <r>
      <t xml:space="preserve">Puntos x </t>
    </r>
    <r>
      <rPr>
        <b/>
        <i/>
        <sz val="10"/>
        <color theme="0"/>
        <rFont val="Calibri"/>
        <family val="2"/>
      </rPr>
      <t>cada mil</t>
    </r>
  </si>
  <si>
    <t>Index</t>
  </si>
  <si>
    <t>TC_Agencias</t>
  </si>
  <si>
    <t>TC_Contact</t>
  </si>
  <si>
    <t>Tipo</t>
  </si>
  <si>
    <t>TC_Xsell</t>
  </si>
  <si>
    <t>Monto Colocado / Monto Captado / Tarjetas Activadas</t>
  </si>
  <si>
    <t>Extrafinanciamiento</t>
  </si>
  <si>
    <t>TPPA</t>
  </si>
  <si>
    <t>TPPP</t>
  </si>
  <si>
    <t>SPREAD</t>
  </si>
  <si>
    <t>Receptor Pagador Lider</t>
  </si>
  <si>
    <t>BASE</t>
  </si>
  <si>
    <t>% RESPECTO A BASE</t>
  </si>
  <si>
    <t>MORA</t>
  </si>
  <si>
    <t>Nombre del Puesto</t>
  </si>
  <si>
    <t>NOTA CSAT</t>
  </si>
  <si>
    <t>PROMEDIO</t>
  </si>
  <si>
    <t>VALOR POR PUNTO</t>
  </si>
  <si>
    <t>CSAT</t>
  </si>
  <si>
    <t>ALINEACIÓN</t>
  </si>
  <si>
    <t>PUNTOS ACUMULADOS</t>
  </si>
  <si>
    <t>POTENCIADORES</t>
  </si>
  <si>
    <t>DESGLOSE POTENCIADORES</t>
  </si>
  <si>
    <t>BASE 4</t>
  </si>
  <si>
    <t>BASE 5</t>
  </si>
  <si>
    <t>BASE 6</t>
  </si>
  <si>
    <t>BASE 7</t>
  </si>
  <si>
    <t>BASE 8</t>
  </si>
  <si>
    <t>BASE 9</t>
  </si>
  <si>
    <t>CALCULADORA DE COMISIONES POR PUNTOS</t>
  </si>
  <si>
    <t>Agente de Servicio Contact Center</t>
  </si>
  <si>
    <t>Agente de Ventas Call Center</t>
  </si>
  <si>
    <t>COLOCACIÓN CONSUMO</t>
  </si>
  <si>
    <t>COLOCACIÓN EMPRESARIAL</t>
  </si>
  <si>
    <t>COLOCACIÓN VIVIENDA</t>
  </si>
  <si>
    <t>CRECIMIENTO CARTERA PASIVA</t>
  </si>
  <si>
    <t>EXTRAFINANCIAMIENTOS</t>
  </si>
  <si>
    <t>TARJETAS</t>
  </si>
  <si>
    <t>META</t>
  </si>
  <si>
    <t>RESULTADO</t>
  </si>
  <si>
    <t>ALCANCE META</t>
  </si>
  <si>
    <t>COLOCACIÓN VEHÍCULOS</t>
  </si>
  <si>
    <t>RUBRO</t>
  </si>
  <si>
    <t>Tasa / Spread / Categoría de Tarjeta</t>
  </si>
  <si>
    <t>Back_to_Back</t>
  </si>
  <si>
    <t>PARA CAPTACIÓN</t>
  </si>
  <si>
    <t>PARA BACK TO BACK</t>
  </si>
  <si>
    <t>Tasa del Crédito</t>
  </si>
  <si>
    <t>Tasa de la Cuenta de Depósitos</t>
  </si>
  <si>
    <t>CURVA DE APRENDIZAJE</t>
  </si>
  <si>
    <t>FECHA DE INGRESO</t>
  </si>
  <si>
    <t>CIERRE DE MES</t>
  </si>
  <si>
    <t>CURVA</t>
  </si>
  <si>
    <t>Contact_Center</t>
  </si>
  <si>
    <t>Visitas de campo</t>
  </si>
  <si>
    <t>Gestión firma para form.</t>
  </si>
  <si>
    <t>Back to Back</t>
  </si>
  <si>
    <t>Cantidad</t>
  </si>
  <si>
    <t>BANCO DEL NIÑO</t>
  </si>
  <si>
    <t>Banco_niño</t>
  </si>
  <si>
    <t>FECHA COLOCACIÓN</t>
  </si>
  <si>
    <t># PÓLIZA</t>
  </si>
  <si>
    <t>CLIENTE</t>
  </si>
  <si>
    <t>APLICA PAGO</t>
  </si>
  <si>
    <t>MES</t>
  </si>
  <si>
    <t>Vidadent</t>
  </si>
  <si>
    <t>CARTERA DE SEGUROS</t>
  </si>
  <si>
    <t>INDIVIDUAL ORO</t>
  </si>
  <si>
    <t>INDIVIDUAL SIGNATURE</t>
  </si>
  <si>
    <t>FAMILIAR ORO</t>
  </si>
  <si>
    <t>FAMILIAR SIGNATURE</t>
  </si>
  <si>
    <t>PLAN</t>
  </si>
  <si>
    <t>CANTIDAD</t>
  </si>
  <si>
    <t>VALOR</t>
  </si>
  <si>
    <t>PUNTOS A PAGAR</t>
  </si>
  <si>
    <t>TOTAL</t>
  </si>
  <si>
    <t>PUNTOS</t>
  </si>
  <si>
    <t>COMISIÓN</t>
  </si>
  <si>
    <t>INDIVIDUAL BÁSICO</t>
  </si>
  <si>
    <t>FAMILIAR BÁSICO</t>
  </si>
  <si>
    <t>VALOR PRIMA</t>
  </si>
  <si>
    <t>Astrid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</si>
</sst>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Q&quot;* #,##0.00_-;\-&quot;Q&quot;* #,##0.00_-;_-&quot;Q&quot;* &quot;-&quot;??_-;_-@_-"/>
    <numFmt numFmtId="164" formatCode="&quot;Q&quot;#,##0.00"/>
    <numFmt numFmtId="165" formatCode="#,##0.00_ ;\-#,##0.00\ "/>
    <numFmt numFmtId="166" formatCode="0.000%"/>
    <numFmt numFmtId="167" formatCode="0.0%"/>
    <numFmt numFmtId="168" formatCode="#,##0_ ;\-#,##0\ "/>
    <numFmt numFmtId="169" formatCode="_-[$Q-100A]* #,##0.00_-;\-[$Q-100A]* #,##0.00_-;_-[$Q-100A]* &quot;-&quot;??_-;_-@_-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Red Hat Display"/>
    </font>
    <font>
      <b/>
      <sz val="10"/>
      <color theme="1"/>
      <name val="Red Hat Display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Red Hat Display"/>
    </font>
    <font>
      <b/>
      <sz val="12"/>
      <color theme="1"/>
      <name val="Red Hat Display"/>
    </font>
    <font>
      <b/>
      <i/>
      <sz val="10"/>
      <color theme="0"/>
      <name val="Calibri"/>
      <family val="2"/>
    </font>
    <font>
      <b/>
      <sz val="9"/>
      <color theme="1"/>
      <name val="Red Hat Display"/>
    </font>
    <font>
      <sz val="9"/>
      <color theme="1"/>
      <name val="Red Hat Display"/>
    </font>
    <font>
      <b/>
      <sz val="9"/>
      <color theme="0"/>
      <name val="Red Hat Display"/>
    </font>
    <font>
      <b/>
      <sz val="11"/>
      <color theme="0"/>
      <name val="Red Hat Display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ptos Narrow"/>
      <family val="2"/>
      <scheme val="minor"/>
    </font>
    <font>
      <sz val="9"/>
      <color theme="0"/>
      <name val="Red Hat Display"/>
    </font>
    <font>
      <sz val="9"/>
      <name val="Red Hat Display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75">
    <xf numFmtId="0" fontId="0" fillId="0" borderId="0" xfId="0"/>
    <xf numFmtId="3" fontId="3" fillId="0" borderId="0" xfId="0" applyNumberFormat="1" applyFont="1" applyAlignment="1">
      <alignment horizontal="center" vertical="center"/>
    </xf>
    <xf numFmtId="44" fontId="10" fillId="4" borderId="10" xfId="2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4" fontId="11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3" fontId="12" fillId="3" borderId="1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3" fontId="13" fillId="5" borderId="12" xfId="0" applyNumberFormat="1" applyFont="1" applyFill="1" applyBorder="1" applyAlignment="1">
      <alignment horizontal="center" vertical="center"/>
    </xf>
    <xf numFmtId="3" fontId="11" fillId="0" borderId="14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3" fontId="11" fillId="2" borderId="0" xfId="0" applyNumberFormat="1" applyFont="1" applyFill="1" applyAlignment="1">
      <alignment horizontal="center" vertical="center"/>
    </xf>
    <xf numFmtId="44" fontId="11" fillId="0" borderId="0" xfId="2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44" fontId="11" fillId="0" borderId="0" xfId="2" applyFont="1" applyBorder="1" applyAlignment="1">
      <alignment vertical="center"/>
    </xf>
    <xf numFmtId="164" fontId="11" fillId="0" borderId="0" xfId="2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2" borderId="0" xfId="0" applyNumberFormat="1" applyFont="1" applyFill="1" applyAlignment="1">
      <alignment horizontal="left" vertical="center"/>
    </xf>
    <xf numFmtId="44" fontId="3" fillId="2" borderId="0" xfId="2" applyFont="1" applyFill="1" applyBorder="1" applyAlignment="1">
      <alignment horizontal="center" vertical="center"/>
    </xf>
    <xf numFmtId="44" fontId="11" fillId="2" borderId="0" xfId="2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44" fontId="11" fillId="0" borderId="16" xfId="2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3" fontId="11" fillId="0" borderId="16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5" fillId="0" borderId="0" xfId="0" applyFont="1"/>
    <xf numFmtId="10" fontId="5" fillId="0" borderId="0" xfId="1" applyNumberFormat="1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9" fontId="5" fillId="0" borderId="0" xfId="0" applyNumberFormat="1" applyFont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9" fontId="4" fillId="3" borderId="11" xfId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5" fillId="0" borderId="0" xfId="1" applyFont="1" applyAlignment="1" applyProtection="1">
      <alignment horizontal="center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10" fontId="5" fillId="2" borderId="10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4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left" vertical="center"/>
    </xf>
    <xf numFmtId="10" fontId="5" fillId="4" borderId="10" xfId="0" applyNumberFormat="1" applyFont="1" applyFill="1" applyBorder="1" applyAlignment="1">
      <alignment horizontal="center" vertical="center"/>
    </xf>
    <xf numFmtId="3" fontId="5" fillId="4" borderId="10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10" fontId="5" fillId="0" borderId="0" xfId="1" applyNumberFormat="1" applyFont="1" applyAlignment="1" applyProtection="1">
      <alignment horizontal="left"/>
    </xf>
    <xf numFmtId="3" fontId="5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67" fontId="4" fillId="3" borderId="7" xfId="1" applyNumberFormat="1" applyFont="1" applyFill="1" applyBorder="1" applyAlignment="1" applyProtection="1">
      <alignment horizontal="center"/>
    </xf>
    <xf numFmtId="3" fontId="4" fillId="3" borderId="9" xfId="0" applyNumberFormat="1" applyFont="1" applyFill="1" applyBorder="1" applyAlignment="1">
      <alignment horizontal="center"/>
    </xf>
    <xf numFmtId="0" fontId="5" fillId="0" borderId="2" xfId="0" applyFont="1" applyBorder="1"/>
    <xf numFmtId="44" fontId="5" fillId="0" borderId="8" xfId="2" applyFont="1" applyBorder="1" applyProtection="1"/>
    <xf numFmtId="167" fontId="5" fillId="0" borderId="3" xfId="1" applyNumberFormat="1" applyFont="1" applyFill="1" applyBorder="1" applyAlignment="1" applyProtection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44" fontId="5" fillId="0" borderId="6" xfId="2" applyFont="1" applyBorder="1" applyProtection="1"/>
    <xf numFmtId="167" fontId="5" fillId="0" borderId="5" xfId="1" applyNumberFormat="1" applyFont="1" applyFill="1" applyBorder="1" applyAlignment="1" applyProtection="1">
      <alignment horizontal="center"/>
    </xf>
    <xf numFmtId="3" fontId="5" fillId="0" borderId="5" xfId="0" applyNumberFormat="1" applyFont="1" applyBorder="1" applyAlignment="1">
      <alignment horizontal="center"/>
    </xf>
    <xf numFmtId="167" fontId="5" fillId="0" borderId="0" xfId="1" applyNumberFormat="1" applyFont="1" applyAlignment="1" applyProtection="1">
      <alignment horizontal="center"/>
    </xf>
    <xf numFmtId="3" fontId="5" fillId="0" borderId="0" xfId="0" applyNumberFormat="1" applyFont="1"/>
    <xf numFmtId="0" fontId="11" fillId="0" borderId="10" xfId="0" applyFont="1" applyBorder="1" applyAlignment="1" applyProtection="1">
      <alignment vertical="center"/>
      <protection locked="0"/>
    </xf>
    <xf numFmtId="44" fontId="11" fillId="0" borderId="0" xfId="2" applyFont="1" applyAlignment="1" applyProtection="1">
      <alignment horizontal="center" vertical="center"/>
    </xf>
    <xf numFmtId="168" fontId="11" fillId="0" borderId="0" xfId="2" applyNumberFormat="1" applyFont="1" applyAlignment="1" applyProtection="1">
      <alignment horizontal="center" vertical="center"/>
    </xf>
    <xf numFmtId="44" fontId="12" fillId="3" borderId="10" xfId="2" applyFont="1" applyFill="1" applyBorder="1" applyAlignment="1" applyProtection="1">
      <alignment horizontal="center" vertical="center"/>
    </xf>
    <xf numFmtId="168" fontId="12" fillId="3" borderId="10" xfId="2" applyNumberFormat="1" applyFont="1" applyFill="1" applyBorder="1" applyAlignment="1" applyProtection="1">
      <alignment horizontal="center" vertical="center"/>
    </xf>
    <xf numFmtId="44" fontId="11" fillId="0" borderId="10" xfId="2" applyFont="1" applyBorder="1" applyAlignment="1" applyProtection="1">
      <alignment horizontal="center" vertical="center"/>
    </xf>
    <xf numFmtId="168" fontId="11" fillId="0" borderId="10" xfId="2" applyNumberFormat="1" applyFont="1" applyBorder="1" applyAlignment="1" applyProtection="1">
      <alignment horizontal="center" vertical="center"/>
    </xf>
    <xf numFmtId="0" fontId="10" fillId="4" borderId="10" xfId="0" applyFont="1" applyFill="1" applyBorder="1" applyAlignment="1">
      <alignment vertical="center"/>
    </xf>
    <xf numFmtId="10" fontId="10" fillId="4" borderId="10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0" fontId="7" fillId="0" borderId="0" xfId="2" applyNumberFormat="1" applyFont="1" applyAlignment="1" applyProtection="1">
      <alignment horizontal="center" vertical="center"/>
    </xf>
    <xf numFmtId="10" fontId="11" fillId="0" borderId="0" xfId="2" applyNumberFormat="1" applyFont="1" applyAlignment="1" applyProtection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3" fontId="13" fillId="3" borderId="11" xfId="0" applyNumberFormat="1" applyFont="1" applyFill="1" applyBorder="1" applyAlignment="1">
      <alignment horizontal="center" vertical="center"/>
    </xf>
    <xf numFmtId="10" fontId="11" fillId="0" borderId="10" xfId="1" applyNumberFormat="1" applyFont="1" applyBorder="1" applyAlignment="1" applyProtection="1">
      <alignment horizontal="center" vertical="center"/>
      <protection locked="0"/>
    </xf>
    <xf numFmtId="165" fontId="11" fillId="0" borderId="10" xfId="2" applyNumberFormat="1" applyFont="1" applyBorder="1" applyAlignment="1" applyProtection="1">
      <alignment horizontal="center" vertical="center"/>
      <protection locked="0"/>
    </xf>
    <xf numFmtId="0" fontId="10" fillId="6" borderId="0" xfId="0" applyFont="1" applyFill="1" applyAlignment="1">
      <alignment vertical="center"/>
    </xf>
    <xf numFmtId="0" fontId="11" fillId="0" borderId="11" xfId="0" applyFont="1" applyBorder="1" applyAlignment="1">
      <alignment vertical="center"/>
    </xf>
    <xf numFmtId="10" fontId="10" fillId="6" borderId="11" xfId="1" applyNumberFormat="1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6" borderId="0" xfId="0" applyFont="1" applyFill="1" applyAlignment="1" applyProtection="1">
      <alignment horizontal="center" vertical="center" wrapText="1"/>
      <protection locked="0"/>
    </xf>
    <xf numFmtId="44" fontId="8" fillId="0" borderId="0" xfId="2" applyFont="1" applyBorder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10" fontId="11" fillId="0" borderId="11" xfId="1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14" fontId="10" fillId="6" borderId="11" xfId="0" applyNumberFormat="1" applyFont="1" applyFill="1" applyBorder="1" applyAlignment="1" applyProtection="1">
      <alignment horizontal="center" vertical="center"/>
      <protection locked="0"/>
    </xf>
    <xf numFmtId="44" fontId="10" fillId="6" borderId="10" xfId="2" applyFont="1" applyFill="1" applyBorder="1" applyAlignment="1" applyProtection="1">
      <alignment horizontal="center" vertical="center"/>
      <protection locked="0"/>
    </xf>
    <xf numFmtId="168" fontId="10" fillId="6" borderId="10" xfId="2" applyNumberFormat="1" applyFont="1" applyFill="1" applyBorder="1" applyAlignment="1" applyProtection="1">
      <alignment horizontal="center" vertical="center"/>
      <protection locked="0"/>
    </xf>
    <xf numFmtId="3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165" fontId="11" fillId="0" borderId="0" xfId="2" applyNumberFormat="1" applyFont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>
      <alignment vertical="center"/>
    </xf>
    <xf numFmtId="10" fontId="5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3" borderId="11" xfId="0" applyFont="1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4" fillId="3" borderId="11" xfId="0" applyNumberFormat="1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169" fontId="5" fillId="0" borderId="0" xfId="1" applyNumberFormat="1" applyFont="1" applyAlignment="1" applyProtection="1">
      <alignment horizontal="center"/>
    </xf>
    <xf numFmtId="169" fontId="4" fillId="3" borderId="11" xfId="1" applyNumberFormat="1" applyFont="1" applyFill="1" applyBorder="1" applyAlignment="1" applyProtection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9" fontId="11" fillId="0" borderId="11" xfId="0" applyNumberFormat="1" applyFont="1" applyBorder="1" applyAlignment="1">
      <alignment vertical="center"/>
    </xf>
    <xf numFmtId="0" fontId="11" fillId="4" borderId="11" xfId="0" applyFont="1" applyFill="1" applyBorder="1" applyAlignment="1">
      <alignment horizontal="center" vertical="center"/>
    </xf>
    <xf numFmtId="169" fontId="11" fillId="4" borderId="11" xfId="0" applyNumberFormat="1" applyFont="1" applyFill="1" applyBorder="1" applyAlignment="1">
      <alignment vertical="center"/>
    </xf>
    <xf numFmtId="4" fontId="11" fillId="0" borderId="11" xfId="0" applyNumberFormat="1" applyFont="1" applyBorder="1" applyAlignment="1">
      <alignment horizontal="center" vertical="center"/>
    </xf>
    <xf numFmtId="4" fontId="11" fillId="4" borderId="11" xfId="0" applyNumberFormat="1" applyFont="1" applyFill="1" applyBorder="1" applyAlignment="1">
      <alignment horizontal="center" vertical="center"/>
    </xf>
    <xf numFmtId="4" fontId="12" fillId="7" borderId="0" xfId="0" applyNumberFormat="1" applyFont="1" applyFill="1" applyAlignment="1">
      <alignment horizontal="center" vertical="center"/>
    </xf>
    <xf numFmtId="169" fontId="5" fillId="0" borderId="0" xfId="1" applyNumberFormat="1" applyFont="1" applyAlignment="1" applyProtection="1">
      <alignment horizontal="left"/>
    </xf>
    <xf numFmtId="0" fontId="4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169" fontId="5" fillId="0" borderId="0" xfId="0" applyNumberFormat="1" applyFont="1" applyAlignment="1">
      <alignment horizontal="center"/>
    </xf>
    <xf numFmtId="169" fontId="19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3" fontId="4" fillId="3" borderId="10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9" fontId="18" fillId="0" borderId="0" xfId="1" applyNumberFormat="1" applyFont="1" applyAlignment="1">
      <alignment horizontal="center" vertical="center"/>
    </xf>
    <xf numFmtId="169" fontId="18" fillId="0" borderId="0" xfId="0" applyNumberFormat="1" applyFont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vertical="center"/>
    </xf>
    <xf numFmtId="10" fontId="10" fillId="6" borderId="35" xfId="1" applyNumberFormat="1" applyFont="1" applyFill="1" applyBorder="1" applyAlignment="1" applyProtection="1">
      <alignment horizontal="center" vertical="center"/>
      <protection locked="0"/>
    </xf>
    <xf numFmtId="0" fontId="11" fillId="0" borderId="35" xfId="0" applyFont="1" applyBorder="1" applyAlignment="1">
      <alignment vertical="center"/>
    </xf>
    <xf numFmtId="10" fontId="11" fillId="4" borderId="35" xfId="1" applyNumberFormat="1" applyFont="1" applyFill="1" applyBorder="1" applyAlignment="1" applyProtection="1">
      <alignment horizontal="center" vertical="center"/>
    </xf>
    <xf numFmtId="10" fontId="11" fillId="4" borderId="35" xfId="1" applyNumberFormat="1" applyFont="1" applyFill="1" applyBorder="1" applyAlignment="1">
      <alignment horizontal="center" vertical="center"/>
    </xf>
    <xf numFmtId="10" fontId="11" fillId="0" borderId="10" xfId="1" applyNumberFormat="1" applyFont="1" applyBorder="1" applyAlignment="1" applyProtection="1">
      <alignment horizontal="left" vertical="center"/>
      <protection locked="0"/>
    </xf>
    <xf numFmtId="0" fontId="12" fillId="7" borderId="33" xfId="0" applyFont="1" applyFill="1" applyBorder="1" applyAlignment="1">
      <alignment horizontal="center" vertical="center"/>
    </xf>
    <xf numFmtId="0" fontId="12" fillId="7" borderId="34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44" fontId="8" fillId="0" borderId="21" xfId="2" applyFont="1" applyBorder="1" applyAlignment="1">
      <alignment horizontal="center" vertical="center"/>
    </xf>
    <xf numFmtId="44" fontId="8" fillId="0" borderId="22" xfId="2" applyFont="1" applyBorder="1" applyAlignment="1">
      <alignment horizontal="center" vertical="center"/>
    </xf>
    <xf numFmtId="44" fontId="8" fillId="0" borderId="0" xfId="2" applyFont="1" applyBorder="1" applyAlignment="1">
      <alignment horizontal="center" vertical="center"/>
    </xf>
    <xf numFmtId="44" fontId="8" fillId="0" borderId="24" xfId="2" applyFont="1" applyBorder="1" applyAlignment="1">
      <alignment horizontal="center" vertical="center"/>
    </xf>
    <xf numFmtId="44" fontId="8" fillId="0" borderId="26" xfId="2" applyFont="1" applyBorder="1" applyAlignment="1">
      <alignment horizontal="center" vertical="center"/>
    </xf>
    <xf numFmtId="44" fontId="8" fillId="0" borderId="27" xfId="2" applyFont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4">
    <cellStyle name="Moneda" xfId="2" builtinId="4"/>
    <cellStyle name="Normal" xfId="0" builtinId="0"/>
    <cellStyle name="Normal 2 7 8 2" xfId="3" xr:uid="{70A73892-24A0-4229-8826-C1AB4E695C6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4931</xdr:colOff>
      <xdr:row>1</xdr:row>
      <xdr:rowOff>134471</xdr:rowOff>
    </xdr:from>
    <xdr:to>
      <xdr:col>3</xdr:col>
      <xdr:colOff>628650</xdr:colOff>
      <xdr:row>5</xdr:row>
      <xdr:rowOff>21357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921AE6-1B01-48B3-8392-8582C7EE4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131" y="302111"/>
          <a:ext cx="2707789" cy="599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8814-BBD4-4217-A811-30DDE8509D3B}">
  <dimension ref="B1:DG419"/>
  <sheetViews>
    <sheetView showGridLines="0" zoomScale="85" zoomScaleNormal="85" workbookViewId="0"/>
  </sheetViews>
  <sheetFormatPr baseColWidth="10" defaultColWidth="11.5703125" defaultRowHeight="12.75"/>
  <cols>
    <col min="1" max="1" width="4" style="43" customWidth="1"/>
    <col min="2" max="4" width="11.5703125" style="43" customWidth="1"/>
    <col min="5" max="5" width="16.140625" style="43" customWidth="1"/>
    <col min="6" max="9" width="15.28515625" style="43" customWidth="1"/>
    <col min="10" max="10" width="17" style="43" customWidth="1"/>
    <col min="11" max="11" width="21.28515625" style="55" customWidth="1"/>
    <col min="12" max="14" width="17.7109375" style="55" customWidth="1"/>
    <col min="15" max="15" width="17.7109375" style="130" customWidth="1"/>
    <col min="16" max="16" width="11.5703125" style="43" customWidth="1"/>
    <col min="17" max="17" width="16.5703125" style="43" bestFit="1" customWidth="1"/>
    <col min="18" max="18" width="11.5703125" style="45" customWidth="1"/>
    <col min="19" max="19" width="11.5703125" style="43" customWidth="1"/>
    <col min="20" max="20" width="21" style="43" customWidth="1"/>
    <col min="21" max="21" width="17.7109375" style="43" customWidth="1"/>
    <col min="22" max="22" width="20.5703125" style="46" customWidth="1"/>
    <col min="23" max="23" width="12.28515625" style="45" customWidth="1"/>
    <col min="24" max="25" width="19.5703125" style="45" customWidth="1"/>
    <col min="26" max="26" width="21" style="43" customWidth="1"/>
    <col min="27" max="27" width="17.7109375" style="43" customWidth="1"/>
    <col min="28" max="28" width="20.5703125" style="46" customWidth="1"/>
    <col min="29" max="29" width="12.28515625" style="45" customWidth="1"/>
    <col min="30" max="31" width="19.5703125" style="45" customWidth="1"/>
    <col min="32" max="32" width="21" style="43" customWidth="1"/>
    <col min="33" max="33" width="17.7109375" style="43" customWidth="1"/>
    <col min="34" max="34" width="20.5703125" style="46" customWidth="1"/>
    <col min="35" max="35" width="12.28515625" style="45" customWidth="1"/>
    <col min="36" max="37" width="19.5703125" style="45" customWidth="1"/>
    <col min="38" max="38" width="21" style="43" customWidth="1"/>
    <col min="39" max="39" width="17.7109375" style="43" customWidth="1"/>
    <col min="40" max="40" width="20.5703125" style="46" customWidth="1"/>
    <col min="41" max="41" width="12.28515625" style="45" customWidth="1"/>
    <col min="42" max="43" width="19.5703125" style="45" customWidth="1"/>
    <col min="44" max="44" width="21" style="43" customWidth="1"/>
    <col min="45" max="45" width="17.7109375" style="43" customWidth="1"/>
    <col min="46" max="46" width="20.5703125" style="46" customWidth="1"/>
    <col min="47" max="47" width="12.28515625" style="45" customWidth="1"/>
    <col min="48" max="49" width="19.5703125" style="45" customWidth="1"/>
    <col min="50" max="50" width="21" style="43" customWidth="1"/>
    <col min="51" max="51" width="17.7109375" style="43" customWidth="1"/>
    <col min="52" max="52" width="20.5703125" style="46" customWidth="1"/>
    <col min="53" max="53" width="12.28515625" style="45" customWidth="1"/>
    <col min="54" max="55" width="19.5703125" style="45" customWidth="1"/>
    <col min="56" max="56" width="19.5703125" style="46" customWidth="1"/>
    <col min="57" max="58" width="19.5703125" style="45" customWidth="1"/>
    <col min="59" max="59" width="19.5703125" style="67" customWidth="1"/>
    <col min="60" max="63" width="19.5703125" style="45" customWidth="1"/>
    <col min="64" max="64" width="11.5703125" style="43" customWidth="1"/>
    <col min="65" max="65" width="24.140625" style="43" customWidth="1"/>
    <col min="66" max="66" width="17.7109375" style="43" customWidth="1"/>
    <col min="67" max="67" width="20.5703125" style="46" customWidth="1"/>
    <col min="68" max="68" width="12.28515625" style="45" customWidth="1"/>
    <col min="69" max="69" width="19.5703125" style="45" customWidth="1"/>
    <col min="70" max="70" width="11.5703125" style="43" customWidth="1"/>
    <col min="71" max="71" width="24.140625" style="43" customWidth="1"/>
    <col min="72" max="72" width="17.7109375" style="43" customWidth="1"/>
    <col min="73" max="73" width="20.5703125" style="46" customWidth="1"/>
    <col min="74" max="74" width="12.28515625" style="45" customWidth="1"/>
    <col min="75" max="75" width="19.5703125" style="45" customWidth="1"/>
    <col min="76" max="76" width="11.5703125" style="43" customWidth="1"/>
    <col min="77" max="77" width="24.140625" style="43" customWidth="1"/>
    <col min="78" max="78" width="9.28515625" style="43" customWidth="1"/>
    <col min="79" max="79" width="14.28515625" style="43" customWidth="1"/>
    <col min="80" max="80" width="6.7109375" style="43" customWidth="1"/>
    <col min="81" max="81" width="15.28515625" style="43" customWidth="1"/>
    <col min="82" max="82" width="11.5703125" style="43" customWidth="1"/>
    <col min="83" max="83" width="26.140625" style="43" customWidth="1"/>
    <col min="84" max="84" width="14.7109375" style="43" customWidth="1"/>
    <col min="85" max="85" width="14.28515625" style="43" customWidth="1"/>
    <col min="86" max="86" width="11" style="43" customWidth="1"/>
    <col min="87" max="87" width="15.28515625" style="43" customWidth="1"/>
    <col min="88" max="88" width="11.5703125" style="43" customWidth="1"/>
    <col min="89" max="89" width="23.5703125" style="43" customWidth="1"/>
    <col min="90" max="90" width="18.28515625" style="43" customWidth="1"/>
    <col min="91" max="91" width="14.28515625" style="43" customWidth="1"/>
    <col min="92" max="92" width="13.28515625" style="43" customWidth="1"/>
    <col min="93" max="94" width="15.28515625" style="43" customWidth="1"/>
    <col min="95" max="95" width="11.5703125" style="43" customWidth="1"/>
    <col min="96" max="96" width="23.5703125" style="43" customWidth="1"/>
    <col min="97" max="97" width="18.28515625" style="43" customWidth="1"/>
    <col min="98" max="98" width="14.28515625" style="43" customWidth="1"/>
    <col min="99" max="99" width="13.28515625" style="43" customWidth="1"/>
    <col min="100" max="107" width="15.28515625" style="43" customWidth="1"/>
    <col min="108" max="16384" width="11.5703125" style="43"/>
  </cols>
  <sheetData>
    <row r="1" spans="2:111">
      <c r="K1" s="44"/>
      <c r="L1" s="44"/>
      <c r="M1" s="44"/>
      <c r="N1" s="44"/>
    </row>
    <row r="2" spans="2:111">
      <c r="K2" s="44"/>
      <c r="L2" s="44"/>
      <c r="M2" s="44"/>
      <c r="N2" s="44"/>
      <c r="T2" s="47" t="s">
        <v>63</v>
      </c>
      <c r="Z2" s="47" t="s">
        <v>64</v>
      </c>
      <c r="AF2" s="47" t="s">
        <v>65</v>
      </c>
      <c r="AL2" s="47" t="s">
        <v>66</v>
      </c>
      <c r="AR2" s="47" t="s">
        <v>67</v>
      </c>
      <c r="AX2" s="47" t="s">
        <v>68</v>
      </c>
      <c r="BE2" s="125" t="s">
        <v>121</v>
      </c>
      <c r="BF2" s="125">
        <v>7</v>
      </c>
    </row>
    <row r="3" spans="2:111">
      <c r="K3" s="44"/>
      <c r="L3" s="44"/>
      <c r="M3" s="44"/>
      <c r="N3" s="44"/>
      <c r="U3" s="48">
        <v>0.01</v>
      </c>
      <c r="V3" s="45">
        <v>4</v>
      </c>
      <c r="AA3" s="48">
        <v>0.01</v>
      </c>
      <c r="AB3" s="45">
        <v>5</v>
      </c>
      <c r="AG3" s="48">
        <v>0.01</v>
      </c>
      <c r="AH3" s="45">
        <v>6</v>
      </c>
      <c r="AM3" s="48">
        <v>0.01</v>
      </c>
      <c r="AN3" s="45">
        <v>7</v>
      </c>
      <c r="AS3" s="48">
        <v>0.01</v>
      </c>
      <c r="AT3" s="45">
        <v>8</v>
      </c>
      <c r="AY3" s="48">
        <v>0.01</v>
      </c>
      <c r="AZ3" s="45">
        <v>9</v>
      </c>
      <c r="BF3" s="124"/>
    </row>
    <row r="4" spans="2:111">
      <c r="K4" s="44"/>
      <c r="L4" s="44"/>
      <c r="M4" s="44"/>
      <c r="N4" s="44"/>
      <c r="V4" s="45"/>
    </row>
    <row r="5" spans="2:111">
      <c r="K5" s="44"/>
      <c r="L5" s="44"/>
      <c r="M5" s="44"/>
      <c r="N5" s="44"/>
      <c r="T5" s="53" t="s">
        <v>40</v>
      </c>
      <c r="U5" s="53" t="s">
        <v>37</v>
      </c>
      <c r="V5" s="65" t="s">
        <v>3</v>
      </c>
      <c r="W5" s="53" t="s">
        <v>97</v>
      </c>
      <c r="X5" s="53" t="s">
        <v>39</v>
      </c>
      <c r="Z5" s="53" t="s">
        <v>40</v>
      </c>
      <c r="AA5" s="53" t="s">
        <v>37</v>
      </c>
      <c r="AB5" s="65" t="s">
        <v>3</v>
      </c>
      <c r="AC5" s="53" t="s">
        <v>97</v>
      </c>
      <c r="AD5" s="53" t="s">
        <v>39</v>
      </c>
      <c r="AF5" s="53" t="s">
        <v>40</v>
      </c>
      <c r="AG5" s="53" t="s">
        <v>37</v>
      </c>
      <c r="AH5" s="65" t="s">
        <v>3</v>
      </c>
      <c r="AI5" s="53" t="s">
        <v>97</v>
      </c>
      <c r="AJ5" s="53" t="s">
        <v>39</v>
      </c>
      <c r="AL5" s="53" t="s">
        <v>40</v>
      </c>
      <c r="AM5" s="53" t="s">
        <v>37</v>
      </c>
      <c r="AN5" s="65" t="s">
        <v>3</v>
      </c>
      <c r="AO5" s="53" t="s">
        <v>97</v>
      </c>
      <c r="AP5" s="53" t="s">
        <v>39</v>
      </c>
      <c r="AR5" s="53" t="s">
        <v>40</v>
      </c>
      <c r="AS5" s="53" t="s">
        <v>37</v>
      </c>
      <c r="AT5" s="65" t="s">
        <v>3</v>
      </c>
      <c r="AU5" s="53" t="s">
        <v>97</v>
      </c>
      <c r="AV5" s="53" t="s">
        <v>39</v>
      </c>
      <c r="AX5" s="53" t="s">
        <v>40</v>
      </c>
      <c r="AY5" s="53" t="s">
        <v>37</v>
      </c>
      <c r="AZ5" s="65" t="s">
        <v>3</v>
      </c>
      <c r="BA5" s="53" t="s">
        <v>97</v>
      </c>
      <c r="BB5" s="53" t="s">
        <v>39</v>
      </c>
      <c r="BD5" s="53" t="s">
        <v>111</v>
      </c>
      <c r="BE5" s="53" t="s">
        <v>120</v>
      </c>
      <c r="BF5" s="53" t="s">
        <v>117</v>
      </c>
      <c r="BG5" s="146" t="s">
        <v>116</v>
      </c>
    </row>
    <row r="6" spans="2:111" s="51" customFormat="1">
      <c r="B6" s="49" t="s">
        <v>26</v>
      </c>
      <c r="C6" s="49" t="s">
        <v>27</v>
      </c>
      <c r="D6" s="49" t="s">
        <v>28</v>
      </c>
      <c r="E6" s="49" t="s">
        <v>14</v>
      </c>
      <c r="F6" s="49" t="s">
        <v>16</v>
      </c>
      <c r="G6" s="49" t="s">
        <v>4</v>
      </c>
      <c r="H6" s="49" t="s">
        <v>41</v>
      </c>
      <c r="I6" s="49" t="s">
        <v>42</v>
      </c>
      <c r="J6" s="49" t="s">
        <v>44</v>
      </c>
      <c r="K6" s="50" t="s">
        <v>46</v>
      </c>
      <c r="L6" s="50" t="s">
        <v>84</v>
      </c>
      <c r="M6" s="50" t="s">
        <v>93</v>
      </c>
      <c r="N6" s="50" t="s">
        <v>99</v>
      </c>
      <c r="O6" s="131" t="s">
        <v>105</v>
      </c>
      <c r="Q6" s="52" t="s">
        <v>6</v>
      </c>
      <c r="R6" s="52" t="s">
        <v>5</v>
      </c>
      <c r="T6" s="66" t="str">
        <f>"Contact_Center"&amp;U6&amp;V6</f>
        <v>Contact_CenterContact_CenterGestión firma para form.</v>
      </c>
      <c r="U6" s="66" t="s">
        <v>93</v>
      </c>
      <c r="V6" s="66" t="s">
        <v>95</v>
      </c>
      <c r="W6" s="67">
        <v>1</v>
      </c>
      <c r="X6" s="67">
        <v>750</v>
      </c>
      <c r="Y6" s="45"/>
      <c r="Z6" s="66" t="str">
        <f>"Contact_Center"&amp;AA6&amp;AB6</f>
        <v>Contact_CenterContact_CenterGestión firma para form.</v>
      </c>
      <c r="AA6" s="66" t="s">
        <v>93</v>
      </c>
      <c r="AB6" s="66" t="s">
        <v>95</v>
      </c>
      <c r="AC6" s="67">
        <v>1</v>
      </c>
      <c r="AD6" s="67">
        <v>750</v>
      </c>
      <c r="AE6" s="45"/>
      <c r="AF6" s="66" t="str">
        <f>"Contact_Center"&amp;AG6&amp;AH6</f>
        <v>Contact_CenterContact_CenterGestión firma para form.</v>
      </c>
      <c r="AG6" s="66" t="s">
        <v>93</v>
      </c>
      <c r="AH6" s="66" t="s">
        <v>95</v>
      </c>
      <c r="AI6" s="67">
        <v>1</v>
      </c>
      <c r="AJ6" s="67">
        <v>750</v>
      </c>
      <c r="AK6" s="45"/>
      <c r="AL6" s="66" t="str">
        <f>"Contact_Center"&amp;AM6&amp;AN6</f>
        <v>Contact_CenterContact_CenterGestión firma para form.</v>
      </c>
      <c r="AM6" s="66" t="s">
        <v>93</v>
      </c>
      <c r="AN6" s="66" t="s">
        <v>95</v>
      </c>
      <c r="AO6" s="67">
        <v>1</v>
      </c>
      <c r="AP6" s="67">
        <v>750</v>
      </c>
      <c r="AQ6" s="45"/>
      <c r="AR6" s="66" t="str">
        <f>"Contact_Center"&amp;AS6&amp;AT6</f>
        <v>Contact_CenterContact_CenterGestión firma para form.</v>
      </c>
      <c r="AS6" s="66" t="s">
        <v>93</v>
      </c>
      <c r="AT6" s="66" t="s">
        <v>95</v>
      </c>
      <c r="AU6" s="67">
        <v>1</v>
      </c>
      <c r="AV6" s="67">
        <v>750</v>
      </c>
      <c r="AW6" s="45"/>
      <c r="AX6" s="66" t="str">
        <f>"Contact_Center"&amp;AY6&amp;AZ6</f>
        <v>Contact_CenterContact_CenterGestión firma para form.</v>
      </c>
      <c r="AY6" s="66" t="s">
        <v>93</v>
      </c>
      <c r="AZ6" s="66" t="s">
        <v>95</v>
      </c>
      <c r="BA6" s="67">
        <v>1</v>
      </c>
      <c r="BB6" s="67">
        <v>750</v>
      </c>
      <c r="BC6" s="45"/>
      <c r="BD6" s="46" t="s">
        <v>118</v>
      </c>
      <c r="BE6" s="143">
        <v>60</v>
      </c>
      <c r="BF6" s="143">
        <v>4</v>
      </c>
      <c r="BG6" s="67">
        <f>BF6/0.1</f>
        <v>40</v>
      </c>
      <c r="BH6" s="45"/>
      <c r="BI6" s="45"/>
      <c r="BJ6" s="45"/>
      <c r="BK6" s="45"/>
      <c r="BL6" s="43"/>
      <c r="BM6" s="43"/>
      <c r="BN6" s="43"/>
      <c r="BO6" s="46"/>
      <c r="BP6" s="45"/>
      <c r="BQ6" s="45"/>
      <c r="BR6" s="43"/>
      <c r="BS6" s="43"/>
      <c r="BT6" s="43"/>
      <c r="BU6" s="46"/>
      <c r="BV6" s="45"/>
      <c r="BW6" s="45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</row>
    <row r="7" spans="2:111">
      <c r="B7" s="44">
        <v>7.0000000000000007E-2</v>
      </c>
      <c r="C7" s="44">
        <v>7.5000000000000011E-2</v>
      </c>
      <c r="D7" s="44">
        <v>0.08</v>
      </c>
      <c r="E7" s="44">
        <v>0.1</v>
      </c>
      <c r="F7" s="44">
        <v>0.11</v>
      </c>
      <c r="G7" s="44">
        <v>2.5000000000000001E-3</v>
      </c>
      <c r="H7" s="44" t="s">
        <v>9</v>
      </c>
      <c r="I7" s="44" t="s">
        <v>9</v>
      </c>
      <c r="J7" s="44" t="s">
        <v>9</v>
      </c>
      <c r="K7" s="55">
        <v>0.12</v>
      </c>
      <c r="L7" s="44">
        <v>2.5000000000000001E-3</v>
      </c>
      <c r="M7" s="44" t="s">
        <v>95</v>
      </c>
      <c r="N7" s="44">
        <v>2.5000000000000001E-3</v>
      </c>
      <c r="O7" s="140" t="s">
        <v>118</v>
      </c>
      <c r="Q7" s="43" t="s">
        <v>26</v>
      </c>
      <c r="R7" s="45" t="s">
        <v>15</v>
      </c>
      <c r="T7" s="66" t="str">
        <f>"Contact_Center"&amp;U7&amp;V7</f>
        <v>Contact_CenterContact_CenterVisitas de campo</v>
      </c>
      <c r="U7" s="66" t="s">
        <v>93</v>
      </c>
      <c r="V7" s="66" t="s">
        <v>94</v>
      </c>
      <c r="W7" s="67">
        <v>1</v>
      </c>
      <c r="X7" s="67">
        <v>1250</v>
      </c>
      <c r="Z7" s="66" t="str">
        <f>"Contact_Center"&amp;AA7&amp;AB7</f>
        <v>Contact_CenterContact_CenterVisitas de campo</v>
      </c>
      <c r="AA7" s="66" t="s">
        <v>93</v>
      </c>
      <c r="AB7" s="66" t="s">
        <v>94</v>
      </c>
      <c r="AC7" s="67">
        <v>1</v>
      </c>
      <c r="AD7" s="67">
        <v>1250</v>
      </c>
      <c r="AF7" s="66" t="str">
        <f>"Contact_Center"&amp;AG7&amp;AH7</f>
        <v>Contact_CenterContact_CenterVisitas de campo</v>
      </c>
      <c r="AG7" s="66" t="s">
        <v>93</v>
      </c>
      <c r="AH7" s="66" t="s">
        <v>94</v>
      </c>
      <c r="AI7" s="67">
        <v>1</v>
      </c>
      <c r="AJ7" s="67">
        <v>1250</v>
      </c>
      <c r="AL7" s="66" t="str">
        <f>"Contact_Center"&amp;AM7&amp;AN7</f>
        <v>Contact_CenterContact_CenterVisitas de campo</v>
      </c>
      <c r="AM7" s="66" t="s">
        <v>93</v>
      </c>
      <c r="AN7" s="66" t="s">
        <v>94</v>
      </c>
      <c r="AO7" s="67">
        <v>1</v>
      </c>
      <c r="AP7" s="67">
        <v>1250</v>
      </c>
      <c r="AR7" s="66" t="str">
        <f>"Contact_Center"&amp;AS7&amp;AT7</f>
        <v>Contact_CenterContact_CenterVisitas de campo</v>
      </c>
      <c r="AS7" s="66" t="s">
        <v>93</v>
      </c>
      <c r="AT7" s="66" t="s">
        <v>94</v>
      </c>
      <c r="AU7" s="67">
        <v>1</v>
      </c>
      <c r="AV7" s="67">
        <v>1250</v>
      </c>
      <c r="AX7" s="66" t="str">
        <f>"Contact_Center"&amp;AY7&amp;AZ7</f>
        <v>Contact_CenterContact_CenterVisitas de campo</v>
      </c>
      <c r="AY7" s="66" t="s">
        <v>93</v>
      </c>
      <c r="AZ7" s="66" t="s">
        <v>94</v>
      </c>
      <c r="BA7" s="67">
        <v>1</v>
      </c>
      <c r="BB7" s="67">
        <v>1250</v>
      </c>
      <c r="BD7" s="46" t="s">
        <v>107</v>
      </c>
      <c r="BE7" s="143">
        <v>120</v>
      </c>
      <c r="BF7" s="143">
        <v>8</v>
      </c>
      <c r="BG7" s="67">
        <f t="shared" ref="BG7:BG11" si="0">BF7/0.1</f>
        <v>80</v>
      </c>
    </row>
    <row r="8" spans="2:111">
      <c r="B8" s="44">
        <v>7.2500000000000009E-2</v>
      </c>
      <c r="C8" s="44">
        <v>7.7500000000000013E-2</v>
      </c>
      <c r="D8" s="44">
        <v>8.2500000000000004E-2</v>
      </c>
      <c r="E8" s="44">
        <v>0.10250000000000001</v>
      </c>
      <c r="F8" s="44">
        <v>0.115</v>
      </c>
      <c r="G8" s="44">
        <v>5.0000000000000001E-3</v>
      </c>
      <c r="H8" s="44" t="s">
        <v>10</v>
      </c>
      <c r="I8" s="44" t="s">
        <v>10</v>
      </c>
      <c r="J8" s="44" t="s">
        <v>10</v>
      </c>
      <c r="K8" s="55">
        <v>0.18</v>
      </c>
      <c r="L8" s="44">
        <v>5.0000000000000001E-3</v>
      </c>
      <c r="M8" s="44" t="s">
        <v>94</v>
      </c>
      <c r="N8" s="44">
        <v>5.0000000000000001E-3</v>
      </c>
      <c r="O8" s="140" t="s">
        <v>107</v>
      </c>
      <c r="Q8" s="43" t="s">
        <v>27</v>
      </c>
      <c r="R8" s="45" t="s">
        <v>15</v>
      </c>
      <c r="BD8" s="46" t="s">
        <v>108</v>
      </c>
      <c r="BE8" s="143">
        <v>195</v>
      </c>
      <c r="BF8" s="143">
        <v>12</v>
      </c>
      <c r="BG8" s="67">
        <f t="shared" si="0"/>
        <v>120</v>
      </c>
    </row>
    <row r="9" spans="2:111">
      <c r="B9" s="44">
        <v>7.5000000000000011E-2</v>
      </c>
      <c r="C9" s="44">
        <v>0.08</v>
      </c>
      <c r="D9" s="44">
        <v>8.5000000000000006E-2</v>
      </c>
      <c r="E9" s="44">
        <v>0.10500000000000001</v>
      </c>
      <c r="F9" s="44">
        <v>0.12</v>
      </c>
      <c r="G9" s="44">
        <v>7.4999999999999997E-3</v>
      </c>
      <c r="H9" s="44" t="s">
        <v>11</v>
      </c>
      <c r="I9" s="44" t="s">
        <v>11</v>
      </c>
      <c r="J9" s="44" t="s">
        <v>11</v>
      </c>
      <c r="K9" s="55">
        <v>0.21</v>
      </c>
      <c r="L9" s="44">
        <v>7.4999999999999997E-3</v>
      </c>
      <c r="M9" s="44"/>
      <c r="N9" s="44">
        <v>7.4999999999999997E-3</v>
      </c>
      <c r="O9" s="140" t="s">
        <v>108</v>
      </c>
      <c r="Q9" s="43" t="s">
        <v>28</v>
      </c>
      <c r="R9" s="45" t="s">
        <v>15</v>
      </c>
      <c r="T9" s="53" t="s">
        <v>40</v>
      </c>
      <c r="U9" s="53" t="s">
        <v>37</v>
      </c>
      <c r="V9" s="53" t="s">
        <v>3</v>
      </c>
      <c r="W9" s="53" t="s">
        <v>0</v>
      </c>
      <c r="X9" s="53" t="s">
        <v>39</v>
      </c>
      <c r="Y9" s="54"/>
      <c r="Z9" s="53" t="s">
        <v>40</v>
      </c>
      <c r="AA9" s="53" t="s">
        <v>37</v>
      </c>
      <c r="AB9" s="53" t="s">
        <v>3</v>
      </c>
      <c r="AC9" s="53" t="s">
        <v>0</v>
      </c>
      <c r="AD9" s="53" t="s">
        <v>39</v>
      </c>
      <c r="AE9" s="54"/>
      <c r="AF9" s="53" t="s">
        <v>40</v>
      </c>
      <c r="AG9" s="53" t="s">
        <v>37</v>
      </c>
      <c r="AH9" s="53" t="s">
        <v>3</v>
      </c>
      <c r="AI9" s="53" t="s">
        <v>0</v>
      </c>
      <c r="AJ9" s="53" t="s">
        <v>39</v>
      </c>
      <c r="AK9" s="54"/>
      <c r="AL9" s="53" t="s">
        <v>40</v>
      </c>
      <c r="AM9" s="53" t="s">
        <v>37</v>
      </c>
      <c r="AN9" s="53" t="s">
        <v>3</v>
      </c>
      <c r="AO9" s="53" t="s">
        <v>0</v>
      </c>
      <c r="AP9" s="53" t="s">
        <v>39</v>
      </c>
      <c r="AQ9" s="54"/>
      <c r="AR9" s="53" t="s">
        <v>40</v>
      </c>
      <c r="AS9" s="53" t="s">
        <v>37</v>
      </c>
      <c r="AT9" s="53" t="s">
        <v>3</v>
      </c>
      <c r="AU9" s="53" t="s">
        <v>0</v>
      </c>
      <c r="AV9" s="53" t="s">
        <v>39</v>
      </c>
      <c r="AW9" s="54"/>
      <c r="AX9" s="53" t="s">
        <v>40</v>
      </c>
      <c r="AY9" s="53" t="s">
        <v>37</v>
      </c>
      <c r="AZ9" s="53" t="s">
        <v>3</v>
      </c>
      <c r="BA9" s="53" t="s">
        <v>0</v>
      </c>
      <c r="BB9" s="53" t="s">
        <v>39</v>
      </c>
      <c r="BC9" s="54"/>
      <c r="BD9" s="142" t="s">
        <v>119</v>
      </c>
      <c r="BE9" s="144">
        <v>145</v>
      </c>
      <c r="BF9" s="143">
        <v>10</v>
      </c>
      <c r="BG9" s="67">
        <f t="shared" si="0"/>
        <v>100</v>
      </c>
      <c r="BH9" s="54"/>
      <c r="BI9" s="54"/>
      <c r="BJ9" s="54"/>
      <c r="BK9" s="54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</row>
    <row r="10" spans="2:111">
      <c r="B10" s="44">
        <v>7.7500000000000013E-2</v>
      </c>
      <c r="C10" s="44">
        <v>8.2500000000000004E-2</v>
      </c>
      <c r="D10" s="44">
        <v>8.7500000000000008E-2</v>
      </c>
      <c r="E10" s="44">
        <v>0.10750000000000001</v>
      </c>
      <c r="F10" s="44">
        <v>0.1225</v>
      </c>
      <c r="G10" s="44">
        <v>0.01</v>
      </c>
      <c r="H10" s="44" t="s">
        <v>12</v>
      </c>
      <c r="I10" s="44" t="s">
        <v>12</v>
      </c>
      <c r="J10" s="44" t="s">
        <v>12</v>
      </c>
      <c r="K10" s="55">
        <v>0.24</v>
      </c>
      <c r="L10" s="44">
        <v>0.01</v>
      </c>
      <c r="M10" s="44"/>
      <c r="N10" s="44">
        <v>0.01</v>
      </c>
      <c r="O10" s="140" t="s">
        <v>119</v>
      </c>
      <c r="Q10" s="43" t="s">
        <v>14</v>
      </c>
      <c r="R10" s="45" t="s">
        <v>15</v>
      </c>
      <c r="T10" s="56" t="str">
        <f>U10&amp;V10&amp;W10</f>
        <v>ColocaciónVivienda0.07</v>
      </c>
      <c r="U10" s="56" t="s">
        <v>38</v>
      </c>
      <c r="V10" s="57" t="s">
        <v>26</v>
      </c>
      <c r="W10" s="58">
        <v>7.0000000000000007E-2</v>
      </c>
      <c r="X10" s="59">
        <f>W10*$V$3/$U$3</f>
        <v>28.000000000000004</v>
      </c>
      <c r="Y10" s="60"/>
      <c r="Z10" s="56" t="str">
        <f>AA10&amp;AB10&amp;AC10</f>
        <v>ColocaciónVivienda0.07</v>
      </c>
      <c r="AA10" s="56" t="s">
        <v>38</v>
      </c>
      <c r="AB10" s="57" t="s">
        <v>26</v>
      </c>
      <c r="AC10" s="58">
        <v>7.0000000000000007E-2</v>
      </c>
      <c r="AD10" s="59">
        <f>AC10*$AB$3/$AA$3</f>
        <v>35</v>
      </c>
      <c r="AE10" s="60"/>
      <c r="AF10" s="56" t="str">
        <f>AG10&amp;AH10&amp;AI10</f>
        <v>ColocaciónVivienda0.07</v>
      </c>
      <c r="AG10" s="56" t="s">
        <v>38</v>
      </c>
      <c r="AH10" s="57" t="s">
        <v>26</v>
      </c>
      <c r="AI10" s="58">
        <v>7.0000000000000007E-2</v>
      </c>
      <c r="AJ10" s="59">
        <f>AI10*$AH$3/$AG$3</f>
        <v>42</v>
      </c>
      <c r="AK10" s="60"/>
      <c r="AL10" s="56" t="str">
        <f>AM10&amp;AN10&amp;AO10</f>
        <v>ColocaciónVivienda0.07</v>
      </c>
      <c r="AM10" s="56" t="s">
        <v>38</v>
      </c>
      <c r="AN10" s="57" t="s">
        <v>26</v>
      </c>
      <c r="AO10" s="58">
        <v>7.0000000000000007E-2</v>
      </c>
      <c r="AP10" s="59">
        <f>AO10*$AN$3/$AM$3</f>
        <v>49.000000000000007</v>
      </c>
      <c r="AQ10" s="60"/>
      <c r="AR10" s="56" t="str">
        <f>AS10&amp;AT10&amp;AU10</f>
        <v>ColocaciónVivienda0.07</v>
      </c>
      <c r="AS10" s="56" t="s">
        <v>38</v>
      </c>
      <c r="AT10" s="57" t="s">
        <v>26</v>
      </c>
      <c r="AU10" s="58">
        <v>7.0000000000000007E-2</v>
      </c>
      <c r="AV10" s="59">
        <f>AU10*$AT$3/$AS$3</f>
        <v>56.000000000000007</v>
      </c>
      <c r="AW10" s="60"/>
      <c r="AX10" s="56" t="str">
        <f>AY10&amp;AZ10&amp;BA10</f>
        <v>ColocaciónVivienda0.07</v>
      </c>
      <c r="AY10" s="56" t="s">
        <v>38</v>
      </c>
      <c r="AZ10" s="57" t="s">
        <v>26</v>
      </c>
      <c r="BA10" s="58">
        <v>7.0000000000000007E-2</v>
      </c>
      <c r="BB10" s="59">
        <f>BA10*$AZ$3/$AY$3</f>
        <v>63.000000000000007</v>
      </c>
      <c r="BC10" s="60"/>
      <c r="BD10" s="142" t="s">
        <v>109</v>
      </c>
      <c r="BE10" s="145">
        <v>205</v>
      </c>
      <c r="BF10" s="143">
        <v>14</v>
      </c>
      <c r="BG10" s="67">
        <f t="shared" si="0"/>
        <v>140</v>
      </c>
      <c r="BH10" s="60"/>
      <c r="BI10" s="60"/>
      <c r="BJ10" s="60"/>
      <c r="BK10" s="60"/>
    </row>
    <row r="11" spans="2:111">
      <c r="B11" s="44">
        <v>0.08</v>
      </c>
      <c r="C11" s="44">
        <v>8.5000000000000006E-2</v>
      </c>
      <c r="D11" s="44">
        <v>0.09</v>
      </c>
      <c r="E11" s="44">
        <v>0.11</v>
      </c>
      <c r="F11" s="44">
        <v>0.125</v>
      </c>
      <c r="G11" s="44">
        <v>1.2500000000000001E-2</v>
      </c>
      <c r="H11" s="44"/>
      <c r="I11" s="44"/>
      <c r="J11" s="44"/>
      <c r="K11" s="55">
        <v>0.27</v>
      </c>
      <c r="L11" s="44">
        <v>1.2500000000000001E-2</v>
      </c>
      <c r="M11" s="44"/>
      <c r="N11" s="44">
        <v>1.2500000000000001E-2</v>
      </c>
      <c r="O11" s="140" t="s">
        <v>109</v>
      </c>
      <c r="Q11" s="43" t="s">
        <v>16</v>
      </c>
      <c r="R11" s="45" t="s">
        <v>15</v>
      </c>
      <c r="T11" s="56" t="str">
        <f t="shared" ref="T11:T30" si="1">U11&amp;V11&amp;W11</f>
        <v>ColocaciónVivienda0.0725</v>
      </c>
      <c r="U11" s="56" t="s">
        <v>38</v>
      </c>
      <c r="V11" s="57" t="s">
        <v>26</v>
      </c>
      <c r="W11" s="58">
        <v>7.2500000000000009E-2</v>
      </c>
      <c r="X11" s="59">
        <f t="shared" ref="X11:X30" si="2">W11*$V$3/$U$3</f>
        <v>29.000000000000004</v>
      </c>
      <c r="Y11" s="60"/>
      <c r="Z11" s="56" t="str">
        <f t="shared" ref="Z11:Z30" si="3">AA11&amp;AB11&amp;AC11</f>
        <v>ColocaciónVivienda0.0725</v>
      </c>
      <c r="AA11" s="56" t="s">
        <v>38</v>
      </c>
      <c r="AB11" s="57" t="s">
        <v>26</v>
      </c>
      <c r="AC11" s="58">
        <v>7.2500000000000009E-2</v>
      </c>
      <c r="AD11" s="59">
        <f t="shared" ref="AD11:AD30" si="4">AC11*$AB$3/$AA$3</f>
        <v>36.250000000000007</v>
      </c>
      <c r="AE11" s="60"/>
      <c r="AF11" s="56" t="str">
        <f t="shared" ref="AF11:AF30" si="5">AG11&amp;AH11&amp;AI11</f>
        <v>ColocaciónVivienda0.0725</v>
      </c>
      <c r="AG11" s="56" t="s">
        <v>38</v>
      </c>
      <c r="AH11" s="57" t="s">
        <v>26</v>
      </c>
      <c r="AI11" s="58">
        <v>7.2500000000000009E-2</v>
      </c>
      <c r="AJ11" s="59">
        <f t="shared" ref="AJ11:AJ30" si="6">AI11*$AH$3/$AG$3</f>
        <v>43.500000000000007</v>
      </c>
      <c r="AK11" s="60"/>
      <c r="AL11" s="56" t="str">
        <f t="shared" ref="AL11:AL30" si="7">AM11&amp;AN11&amp;AO11</f>
        <v>ColocaciónVivienda0.0725</v>
      </c>
      <c r="AM11" s="56" t="s">
        <v>38</v>
      </c>
      <c r="AN11" s="57" t="s">
        <v>26</v>
      </c>
      <c r="AO11" s="58">
        <v>7.2500000000000009E-2</v>
      </c>
      <c r="AP11" s="59">
        <f t="shared" ref="AP11:AP30" si="8">AO11*$AN$3/$AM$3</f>
        <v>50.750000000000007</v>
      </c>
      <c r="AQ11" s="60"/>
      <c r="AR11" s="56" t="str">
        <f t="shared" ref="AR11:AR30" si="9">AS11&amp;AT11&amp;AU11</f>
        <v>ColocaciónVivienda0.0725</v>
      </c>
      <c r="AS11" s="56" t="s">
        <v>38</v>
      </c>
      <c r="AT11" s="57" t="s">
        <v>26</v>
      </c>
      <c r="AU11" s="58">
        <v>7.2500000000000009E-2</v>
      </c>
      <c r="AV11" s="59">
        <f t="shared" ref="AV11:AV30" si="10">AU11*$AT$3/$AS$3</f>
        <v>58.000000000000007</v>
      </c>
      <c r="AW11" s="60"/>
      <c r="AX11" s="56" t="str">
        <f t="shared" ref="AX11:AX30" si="11">AY11&amp;AZ11&amp;BA11</f>
        <v>ColocaciónVivienda0.0725</v>
      </c>
      <c r="AY11" s="56" t="s">
        <v>38</v>
      </c>
      <c r="AZ11" s="57" t="s">
        <v>26</v>
      </c>
      <c r="BA11" s="58">
        <v>7.2500000000000009E-2</v>
      </c>
      <c r="BB11" s="59">
        <f t="shared" ref="BB11:BB30" si="12">BA11*$AZ$3/$AY$3</f>
        <v>65.25</v>
      </c>
      <c r="BC11" s="60"/>
      <c r="BD11" s="142" t="s">
        <v>110</v>
      </c>
      <c r="BE11" s="145">
        <v>280</v>
      </c>
      <c r="BF11" s="143">
        <v>20</v>
      </c>
      <c r="BG11" s="67">
        <f t="shared" si="0"/>
        <v>200</v>
      </c>
      <c r="BH11" s="60"/>
      <c r="BI11" s="60"/>
      <c r="BJ11" s="60"/>
      <c r="BK11" s="60"/>
    </row>
    <row r="12" spans="2:111">
      <c r="B12" s="44">
        <v>8.2500000000000004E-2</v>
      </c>
      <c r="C12" s="44">
        <v>8.7500000000000008E-2</v>
      </c>
      <c r="D12" s="44">
        <v>9.2499999999999999E-2</v>
      </c>
      <c r="E12" s="44">
        <v>0.1125</v>
      </c>
      <c r="F12" s="44">
        <v>0.1275</v>
      </c>
      <c r="G12" s="44">
        <v>1.5000000000000001E-2</v>
      </c>
      <c r="H12" s="44"/>
      <c r="I12" s="44"/>
      <c r="J12" s="44"/>
      <c r="K12" s="55">
        <v>0.3</v>
      </c>
      <c r="L12" s="44">
        <v>1.5000000000000001E-2</v>
      </c>
      <c r="M12" s="44"/>
      <c r="N12" s="44">
        <v>1.5000000000000001E-2</v>
      </c>
      <c r="O12" s="140" t="s">
        <v>110</v>
      </c>
      <c r="Q12" s="43" t="s">
        <v>4</v>
      </c>
      <c r="R12" s="45" t="s">
        <v>15</v>
      </c>
      <c r="T12" s="56" t="str">
        <f t="shared" si="1"/>
        <v>ColocaciónVivienda0.075</v>
      </c>
      <c r="U12" s="56" t="s">
        <v>38</v>
      </c>
      <c r="V12" s="57" t="s">
        <v>26</v>
      </c>
      <c r="W12" s="58">
        <v>7.5000000000000011E-2</v>
      </c>
      <c r="X12" s="59">
        <f t="shared" si="2"/>
        <v>30.000000000000004</v>
      </c>
      <c r="Y12" s="60"/>
      <c r="Z12" s="56" t="str">
        <f t="shared" si="3"/>
        <v>ColocaciónVivienda0.075</v>
      </c>
      <c r="AA12" s="56" t="s">
        <v>38</v>
      </c>
      <c r="AB12" s="57" t="s">
        <v>26</v>
      </c>
      <c r="AC12" s="58">
        <v>7.5000000000000011E-2</v>
      </c>
      <c r="AD12" s="59">
        <f t="shared" si="4"/>
        <v>37.500000000000007</v>
      </c>
      <c r="AE12" s="60"/>
      <c r="AF12" s="56" t="str">
        <f t="shared" si="5"/>
        <v>ColocaciónVivienda0.075</v>
      </c>
      <c r="AG12" s="56" t="s">
        <v>38</v>
      </c>
      <c r="AH12" s="57" t="s">
        <v>26</v>
      </c>
      <c r="AI12" s="58">
        <v>7.5000000000000011E-2</v>
      </c>
      <c r="AJ12" s="59">
        <f t="shared" si="6"/>
        <v>45.000000000000007</v>
      </c>
      <c r="AK12" s="60"/>
      <c r="AL12" s="56" t="str">
        <f t="shared" si="7"/>
        <v>ColocaciónVivienda0.075</v>
      </c>
      <c r="AM12" s="56" t="s">
        <v>38</v>
      </c>
      <c r="AN12" s="57" t="s">
        <v>26</v>
      </c>
      <c r="AO12" s="58">
        <v>7.5000000000000011E-2</v>
      </c>
      <c r="AP12" s="59">
        <f t="shared" si="8"/>
        <v>52.500000000000014</v>
      </c>
      <c r="AQ12" s="60"/>
      <c r="AR12" s="56" t="str">
        <f t="shared" si="9"/>
        <v>ColocaciónVivienda0.075</v>
      </c>
      <c r="AS12" s="56" t="s">
        <v>38</v>
      </c>
      <c r="AT12" s="57" t="s">
        <v>26</v>
      </c>
      <c r="AU12" s="58">
        <v>7.5000000000000011E-2</v>
      </c>
      <c r="AV12" s="59">
        <f t="shared" si="10"/>
        <v>60.000000000000007</v>
      </c>
      <c r="AW12" s="60"/>
      <c r="AX12" s="56" t="str">
        <f t="shared" si="11"/>
        <v>ColocaciónVivienda0.075</v>
      </c>
      <c r="AY12" s="56" t="s">
        <v>38</v>
      </c>
      <c r="AZ12" s="57" t="s">
        <v>26</v>
      </c>
      <c r="BA12" s="58">
        <v>7.5000000000000011E-2</v>
      </c>
      <c r="BB12" s="59">
        <f t="shared" si="12"/>
        <v>67.5</v>
      </c>
      <c r="BC12" s="60"/>
      <c r="BD12" s="142"/>
      <c r="BE12" s="60"/>
      <c r="BF12" s="60"/>
      <c r="BG12" s="60"/>
      <c r="BH12" s="60"/>
      <c r="BI12" s="60"/>
      <c r="BJ12" s="60"/>
      <c r="BK12" s="60"/>
    </row>
    <row r="13" spans="2:111">
      <c r="B13" s="44">
        <v>8.5000000000000006E-2</v>
      </c>
      <c r="C13" s="44">
        <v>0.09</v>
      </c>
      <c r="D13" s="44">
        <v>9.5000000000000001E-2</v>
      </c>
      <c r="E13" s="44">
        <v>0.115</v>
      </c>
      <c r="F13" s="44">
        <v>0.13</v>
      </c>
      <c r="G13" s="44">
        <v>1.7500000000000002E-2</v>
      </c>
      <c r="H13" s="44"/>
      <c r="I13" s="44"/>
      <c r="J13" s="44"/>
      <c r="K13" s="55">
        <v>0.33</v>
      </c>
      <c r="L13" s="44">
        <v>1.7500000000000002E-2</v>
      </c>
      <c r="M13" s="44"/>
      <c r="N13" s="44">
        <v>1.7500000000000002E-2</v>
      </c>
      <c r="Q13" s="43" t="s">
        <v>41</v>
      </c>
      <c r="R13" s="45" t="s">
        <v>5</v>
      </c>
      <c r="T13" s="56" t="str">
        <f t="shared" si="1"/>
        <v>ColocaciónVivienda0.0775</v>
      </c>
      <c r="U13" s="56" t="s">
        <v>38</v>
      </c>
      <c r="V13" s="57" t="s">
        <v>26</v>
      </c>
      <c r="W13" s="58">
        <v>7.7500000000000013E-2</v>
      </c>
      <c r="X13" s="59">
        <f t="shared" si="2"/>
        <v>31.000000000000004</v>
      </c>
      <c r="Y13" s="60"/>
      <c r="Z13" s="56" t="str">
        <f t="shared" si="3"/>
        <v>ColocaciónVivienda0.0775</v>
      </c>
      <c r="AA13" s="56" t="s">
        <v>38</v>
      </c>
      <c r="AB13" s="57" t="s">
        <v>26</v>
      </c>
      <c r="AC13" s="58">
        <v>7.7500000000000013E-2</v>
      </c>
      <c r="AD13" s="59">
        <f t="shared" si="4"/>
        <v>38.750000000000007</v>
      </c>
      <c r="AE13" s="60"/>
      <c r="AF13" s="56" t="str">
        <f t="shared" si="5"/>
        <v>ColocaciónVivienda0.0775</v>
      </c>
      <c r="AG13" s="56" t="s">
        <v>38</v>
      </c>
      <c r="AH13" s="57" t="s">
        <v>26</v>
      </c>
      <c r="AI13" s="58">
        <v>7.7500000000000013E-2</v>
      </c>
      <c r="AJ13" s="59">
        <f t="shared" si="6"/>
        <v>46.500000000000007</v>
      </c>
      <c r="AK13" s="60"/>
      <c r="AL13" s="56" t="str">
        <f t="shared" si="7"/>
        <v>ColocaciónVivienda0.0775</v>
      </c>
      <c r="AM13" s="56" t="s">
        <v>38</v>
      </c>
      <c r="AN13" s="57" t="s">
        <v>26</v>
      </c>
      <c r="AO13" s="58">
        <v>7.7500000000000013E-2</v>
      </c>
      <c r="AP13" s="59">
        <f t="shared" si="8"/>
        <v>54.250000000000007</v>
      </c>
      <c r="AQ13" s="60"/>
      <c r="AR13" s="56" t="str">
        <f t="shared" si="9"/>
        <v>ColocaciónVivienda0.0775</v>
      </c>
      <c r="AS13" s="56" t="s">
        <v>38</v>
      </c>
      <c r="AT13" s="57" t="s">
        <v>26</v>
      </c>
      <c r="AU13" s="58">
        <v>7.7500000000000013E-2</v>
      </c>
      <c r="AV13" s="59">
        <f t="shared" si="10"/>
        <v>62.000000000000007</v>
      </c>
      <c r="AW13" s="60"/>
      <c r="AX13" s="56" t="str">
        <f t="shared" si="11"/>
        <v>ColocaciónVivienda0.0775</v>
      </c>
      <c r="AY13" s="56" t="s">
        <v>38</v>
      </c>
      <c r="AZ13" s="57" t="s">
        <v>26</v>
      </c>
      <c r="BA13" s="58">
        <v>7.7500000000000013E-2</v>
      </c>
      <c r="BB13" s="59">
        <f t="shared" si="12"/>
        <v>69.750000000000014</v>
      </c>
      <c r="BC13" s="60"/>
      <c r="BD13" s="142"/>
      <c r="BE13" s="60"/>
      <c r="BF13" s="60"/>
      <c r="BG13" s="60"/>
      <c r="BH13" s="60"/>
      <c r="BI13" s="60"/>
      <c r="BJ13" s="60"/>
      <c r="BK13" s="60"/>
      <c r="DE13" s="51"/>
      <c r="DF13" s="51"/>
      <c r="DG13" s="51"/>
    </row>
    <row r="14" spans="2:111">
      <c r="B14" s="44">
        <v>8.7500000000000008E-2</v>
      </c>
      <c r="C14" s="44">
        <v>9.2499999999999999E-2</v>
      </c>
      <c r="D14" s="44">
        <v>9.7500000000000003E-2</v>
      </c>
      <c r="E14" s="44">
        <v>0.11750000000000001</v>
      </c>
      <c r="F14" s="44">
        <v>0.13250000000000001</v>
      </c>
      <c r="G14" s="44">
        <v>0.02</v>
      </c>
      <c r="H14" s="44"/>
      <c r="I14" s="44"/>
      <c r="J14" s="44"/>
      <c r="K14" s="55">
        <v>0.36</v>
      </c>
      <c r="L14" s="44">
        <v>0.02</v>
      </c>
      <c r="M14" s="44"/>
      <c r="N14" s="44">
        <v>0.02</v>
      </c>
      <c r="Q14" s="43" t="s">
        <v>42</v>
      </c>
      <c r="R14" s="45" t="s">
        <v>5</v>
      </c>
      <c r="T14" s="56" t="str">
        <f t="shared" si="1"/>
        <v>ColocaciónVivienda0.08</v>
      </c>
      <c r="U14" s="56" t="s">
        <v>38</v>
      </c>
      <c r="V14" s="57" t="s">
        <v>26</v>
      </c>
      <c r="W14" s="58">
        <v>0.08</v>
      </c>
      <c r="X14" s="59">
        <f t="shared" si="2"/>
        <v>32</v>
      </c>
      <c r="Y14" s="60"/>
      <c r="Z14" s="56" t="str">
        <f t="shared" si="3"/>
        <v>ColocaciónVivienda0.08</v>
      </c>
      <c r="AA14" s="56" t="s">
        <v>38</v>
      </c>
      <c r="AB14" s="57" t="s">
        <v>26</v>
      </c>
      <c r="AC14" s="58">
        <v>0.08</v>
      </c>
      <c r="AD14" s="59">
        <f t="shared" si="4"/>
        <v>40</v>
      </c>
      <c r="AE14" s="60"/>
      <c r="AF14" s="56" t="str">
        <f t="shared" si="5"/>
        <v>ColocaciónVivienda0.08</v>
      </c>
      <c r="AG14" s="56" t="s">
        <v>38</v>
      </c>
      <c r="AH14" s="57" t="s">
        <v>26</v>
      </c>
      <c r="AI14" s="58">
        <v>0.08</v>
      </c>
      <c r="AJ14" s="59">
        <f t="shared" si="6"/>
        <v>48</v>
      </c>
      <c r="AK14" s="60"/>
      <c r="AL14" s="56" t="str">
        <f t="shared" si="7"/>
        <v>ColocaciónVivienda0.08</v>
      </c>
      <c r="AM14" s="56" t="s">
        <v>38</v>
      </c>
      <c r="AN14" s="57" t="s">
        <v>26</v>
      </c>
      <c r="AO14" s="58">
        <v>0.08</v>
      </c>
      <c r="AP14" s="59">
        <f t="shared" si="8"/>
        <v>56.000000000000007</v>
      </c>
      <c r="AQ14" s="60"/>
      <c r="AR14" s="56" t="str">
        <f t="shared" si="9"/>
        <v>ColocaciónVivienda0.08</v>
      </c>
      <c r="AS14" s="56" t="s">
        <v>38</v>
      </c>
      <c r="AT14" s="57" t="s">
        <v>26</v>
      </c>
      <c r="AU14" s="58">
        <v>0.08</v>
      </c>
      <c r="AV14" s="59">
        <f t="shared" si="10"/>
        <v>64</v>
      </c>
      <c r="AW14" s="60"/>
      <c r="AX14" s="56" t="str">
        <f t="shared" si="11"/>
        <v>ColocaciónVivienda0.08</v>
      </c>
      <c r="AY14" s="56" t="s">
        <v>38</v>
      </c>
      <c r="AZ14" s="57" t="s">
        <v>26</v>
      </c>
      <c r="BA14" s="58">
        <v>0.08</v>
      </c>
      <c r="BB14" s="59">
        <f t="shared" si="12"/>
        <v>72</v>
      </c>
      <c r="BC14" s="60"/>
      <c r="BD14" s="142"/>
      <c r="BE14" s="60"/>
      <c r="BF14" s="60"/>
      <c r="BG14" s="60"/>
      <c r="BH14" s="60"/>
      <c r="BI14" s="60"/>
      <c r="BJ14" s="60"/>
      <c r="BK14" s="60"/>
    </row>
    <row r="15" spans="2:111">
      <c r="B15" s="44">
        <v>0.09</v>
      </c>
      <c r="C15" s="44">
        <v>9.5000000000000001E-2</v>
      </c>
      <c r="D15" s="44">
        <v>0.1</v>
      </c>
      <c r="E15" s="44">
        <v>0.12</v>
      </c>
      <c r="F15" s="44">
        <v>0.13500000000000001</v>
      </c>
      <c r="G15" s="44">
        <v>2.2499999999999999E-2</v>
      </c>
      <c r="H15" s="44"/>
      <c r="I15" s="44"/>
      <c r="J15" s="44"/>
      <c r="L15" s="44">
        <v>2.2499999999999999E-2</v>
      </c>
      <c r="M15" s="44"/>
      <c r="N15" s="44">
        <v>2.2499999999999999E-2</v>
      </c>
      <c r="Q15" s="43" t="s">
        <v>44</v>
      </c>
      <c r="R15" s="45" t="s">
        <v>5</v>
      </c>
      <c r="T15" s="56" t="str">
        <f t="shared" si="1"/>
        <v>ColocaciónVivienda0.0825</v>
      </c>
      <c r="U15" s="56" t="s">
        <v>38</v>
      </c>
      <c r="V15" s="57" t="s">
        <v>26</v>
      </c>
      <c r="W15" s="58">
        <v>8.2500000000000004E-2</v>
      </c>
      <c r="X15" s="59">
        <f t="shared" si="2"/>
        <v>33</v>
      </c>
      <c r="Y15" s="60"/>
      <c r="Z15" s="56" t="str">
        <f t="shared" si="3"/>
        <v>ColocaciónVivienda0.0825</v>
      </c>
      <c r="AA15" s="56" t="s">
        <v>38</v>
      </c>
      <c r="AB15" s="57" t="s">
        <v>26</v>
      </c>
      <c r="AC15" s="58">
        <v>8.2500000000000004E-2</v>
      </c>
      <c r="AD15" s="59">
        <f t="shared" si="4"/>
        <v>41.25</v>
      </c>
      <c r="AE15" s="60"/>
      <c r="AF15" s="56" t="str">
        <f t="shared" si="5"/>
        <v>ColocaciónVivienda0.0825</v>
      </c>
      <c r="AG15" s="56" t="s">
        <v>38</v>
      </c>
      <c r="AH15" s="57" t="s">
        <v>26</v>
      </c>
      <c r="AI15" s="58">
        <v>8.2500000000000004E-2</v>
      </c>
      <c r="AJ15" s="59">
        <f t="shared" si="6"/>
        <v>49.5</v>
      </c>
      <c r="AK15" s="60"/>
      <c r="AL15" s="56" t="str">
        <f t="shared" si="7"/>
        <v>ColocaciónVivienda0.0825</v>
      </c>
      <c r="AM15" s="56" t="s">
        <v>38</v>
      </c>
      <c r="AN15" s="57" t="s">
        <v>26</v>
      </c>
      <c r="AO15" s="58">
        <v>8.2500000000000004E-2</v>
      </c>
      <c r="AP15" s="59">
        <f t="shared" si="8"/>
        <v>57.75</v>
      </c>
      <c r="AQ15" s="60"/>
      <c r="AR15" s="56" t="str">
        <f t="shared" si="9"/>
        <v>ColocaciónVivienda0.0825</v>
      </c>
      <c r="AS15" s="56" t="s">
        <v>38</v>
      </c>
      <c r="AT15" s="57" t="s">
        <v>26</v>
      </c>
      <c r="AU15" s="58">
        <v>8.2500000000000004E-2</v>
      </c>
      <c r="AV15" s="59">
        <f t="shared" si="10"/>
        <v>66</v>
      </c>
      <c r="AW15" s="60"/>
      <c r="AX15" s="56" t="str">
        <f t="shared" si="11"/>
        <v>ColocaciónVivienda0.0825</v>
      </c>
      <c r="AY15" s="56" t="s">
        <v>38</v>
      </c>
      <c r="AZ15" s="57" t="s">
        <v>26</v>
      </c>
      <c r="BA15" s="58">
        <v>8.2500000000000004E-2</v>
      </c>
      <c r="BB15" s="59">
        <f t="shared" si="12"/>
        <v>74.25</v>
      </c>
      <c r="BC15" s="60"/>
      <c r="BD15" s="142"/>
      <c r="BE15" s="60"/>
      <c r="BF15" s="60"/>
      <c r="BG15" s="60"/>
      <c r="BH15" s="60"/>
      <c r="BI15" s="60"/>
      <c r="BJ15" s="60"/>
      <c r="BK15" s="60"/>
    </row>
    <row r="16" spans="2:111">
      <c r="B16" s="44">
        <v>9.2499999999999999E-2</v>
      </c>
      <c r="C16" s="44">
        <v>9.7500000000000003E-2</v>
      </c>
      <c r="D16" s="44">
        <v>0.10250000000000001</v>
      </c>
      <c r="E16" s="44">
        <v>0.1225</v>
      </c>
      <c r="F16" s="44">
        <v>0.13750000000000001</v>
      </c>
      <c r="G16" s="44">
        <v>2.4999999999999998E-2</v>
      </c>
      <c r="H16" s="44"/>
      <c r="I16" s="44"/>
      <c r="J16" s="44"/>
      <c r="L16" s="44">
        <v>2.4999999999999998E-2</v>
      </c>
      <c r="M16" s="44"/>
      <c r="N16" s="44">
        <v>2.4999999999999998E-2</v>
      </c>
      <c r="Q16" s="43" t="s">
        <v>46</v>
      </c>
      <c r="R16" s="45" t="s">
        <v>15</v>
      </c>
      <c r="T16" s="56" t="str">
        <f t="shared" si="1"/>
        <v>ColocaciónVivienda0.085</v>
      </c>
      <c r="U16" s="56" t="s">
        <v>38</v>
      </c>
      <c r="V16" s="57" t="s">
        <v>26</v>
      </c>
      <c r="W16" s="58">
        <v>8.5000000000000006E-2</v>
      </c>
      <c r="X16" s="59">
        <f t="shared" si="2"/>
        <v>34</v>
      </c>
      <c r="Y16" s="60"/>
      <c r="Z16" s="56" t="str">
        <f t="shared" si="3"/>
        <v>ColocaciónVivienda0.085</v>
      </c>
      <c r="AA16" s="56" t="s">
        <v>38</v>
      </c>
      <c r="AB16" s="57" t="s">
        <v>26</v>
      </c>
      <c r="AC16" s="58">
        <v>8.5000000000000006E-2</v>
      </c>
      <c r="AD16" s="59">
        <f t="shared" si="4"/>
        <v>42.500000000000007</v>
      </c>
      <c r="AE16" s="60"/>
      <c r="AF16" s="56" t="str">
        <f t="shared" si="5"/>
        <v>ColocaciónVivienda0.085</v>
      </c>
      <c r="AG16" s="56" t="s">
        <v>38</v>
      </c>
      <c r="AH16" s="57" t="s">
        <v>26</v>
      </c>
      <c r="AI16" s="58">
        <v>8.5000000000000006E-2</v>
      </c>
      <c r="AJ16" s="59">
        <f t="shared" si="6"/>
        <v>51</v>
      </c>
      <c r="AK16" s="60"/>
      <c r="AL16" s="56" t="str">
        <f t="shared" si="7"/>
        <v>ColocaciónVivienda0.085</v>
      </c>
      <c r="AM16" s="56" t="s">
        <v>38</v>
      </c>
      <c r="AN16" s="57" t="s">
        <v>26</v>
      </c>
      <c r="AO16" s="58">
        <v>8.5000000000000006E-2</v>
      </c>
      <c r="AP16" s="59">
        <f t="shared" si="8"/>
        <v>59.500000000000007</v>
      </c>
      <c r="AQ16" s="60"/>
      <c r="AR16" s="56" t="str">
        <f t="shared" si="9"/>
        <v>ColocaciónVivienda0.085</v>
      </c>
      <c r="AS16" s="56" t="s">
        <v>38</v>
      </c>
      <c r="AT16" s="57" t="s">
        <v>26</v>
      </c>
      <c r="AU16" s="58">
        <v>8.5000000000000006E-2</v>
      </c>
      <c r="AV16" s="59">
        <f t="shared" si="10"/>
        <v>68</v>
      </c>
      <c r="AW16" s="60"/>
      <c r="AX16" s="56" t="str">
        <f t="shared" si="11"/>
        <v>ColocaciónVivienda0.085</v>
      </c>
      <c r="AY16" s="56" t="s">
        <v>38</v>
      </c>
      <c r="AZ16" s="57" t="s">
        <v>26</v>
      </c>
      <c r="BA16" s="58">
        <v>8.5000000000000006E-2</v>
      </c>
      <c r="BB16" s="59">
        <f t="shared" si="12"/>
        <v>76.5</v>
      </c>
      <c r="BC16" s="60"/>
      <c r="BD16" s="142"/>
      <c r="BE16" s="60"/>
      <c r="BF16" s="60"/>
      <c r="BG16" s="60"/>
      <c r="BH16" s="60"/>
      <c r="BI16" s="60"/>
      <c r="BJ16" s="60"/>
      <c r="BK16" s="60"/>
    </row>
    <row r="17" spans="2:63">
      <c r="B17" s="44">
        <v>9.5000000000000001E-2</v>
      </c>
      <c r="C17" s="44">
        <v>0.1</v>
      </c>
      <c r="D17" s="44">
        <v>0.10500000000000001</v>
      </c>
      <c r="E17" s="44">
        <v>0.125</v>
      </c>
      <c r="F17" s="44">
        <v>0.14000000000000001</v>
      </c>
      <c r="G17" s="44">
        <v>2.7499999999999997E-2</v>
      </c>
      <c r="H17" s="44"/>
      <c r="I17" s="44"/>
      <c r="J17" s="44"/>
      <c r="L17" s="44">
        <v>2.7499999999999997E-2</v>
      </c>
      <c r="M17" s="44"/>
      <c r="N17" s="44">
        <v>2.7499999999999997E-2</v>
      </c>
      <c r="Q17" s="43" t="s">
        <v>84</v>
      </c>
      <c r="R17" s="45" t="s">
        <v>15</v>
      </c>
      <c r="T17" s="56" t="str">
        <f t="shared" si="1"/>
        <v>ColocaciónVivienda0.0875</v>
      </c>
      <c r="U17" s="56" t="s">
        <v>38</v>
      </c>
      <c r="V17" s="57" t="s">
        <v>26</v>
      </c>
      <c r="W17" s="58">
        <v>8.7500000000000008E-2</v>
      </c>
      <c r="X17" s="59">
        <f t="shared" si="2"/>
        <v>35</v>
      </c>
      <c r="Y17" s="60"/>
      <c r="Z17" s="56" t="str">
        <f t="shared" si="3"/>
        <v>ColocaciónVivienda0.0875</v>
      </c>
      <c r="AA17" s="56" t="s">
        <v>38</v>
      </c>
      <c r="AB17" s="57" t="s">
        <v>26</v>
      </c>
      <c r="AC17" s="58">
        <v>8.7500000000000008E-2</v>
      </c>
      <c r="AD17" s="59">
        <f t="shared" si="4"/>
        <v>43.750000000000007</v>
      </c>
      <c r="AE17" s="60"/>
      <c r="AF17" s="56" t="str">
        <f t="shared" si="5"/>
        <v>ColocaciónVivienda0.0875</v>
      </c>
      <c r="AG17" s="56" t="s">
        <v>38</v>
      </c>
      <c r="AH17" s="57" t="s">
        <v>26</v>
      </c>
      <c r="AI17" s="58">
        <v>8.7500000000000008E-2</v>
      </c>
      <c r="AJ17" s="59">
        <f t="shared" si="6"/>
        <v>52.5</v>
      </c>
      <c r="AK17" s="60"/>
      <c r="AL17" s="56" t="str">
        <f t="shared" si="7"/>
        <v>ColocaciónVivienda0.0875</v>
      </c>
      <c r="AM17" s="56" t="s">
        <v>38</v>
      </c>
      <c r="AN17" s="57" t="s">
        <v>26</v>
      </c>
      <c r="AO17" s="58">
        <v>8.7500000000000008E-2</v>
      </c>
      <c r="AP17" s="59">
        <f t="shared" si="8"/>
        <v>61.25</v>
      </c>
      <c r="AQ17" s="60"/>
      <c r="AR17" s="56" t="str">
        <f t="shared" si="9"/>
        <v>ColocaciónVivienda0.0875</v>
      </c>
      <c r="AS17" s="56" t="s">
        <v>38</v>
      </c>
      <c r="AT17" s="57" t="s">
        <v>26</v>
      </c>
      <c r="AU17" s="58">
        <v>8.7500000000000008E-2</v>
      </c>
      <c r="AV17" s="59">
        <f t="shared" si="10"/>
        <v>70</v>
      </c>
      <c r="AW17" s="60"/>
      <c r="AX17" s="56" t="str">
        <f t="shared" si="11"/>
        <v>ColocaciónVivienda0.0875</v>
      </c>
      <c r="AY17" s="56" t="s">
        <v>38</v>
      </c>
      <c r="AZ17" s="57" t="s">
        <v>26</v>
      </c>
      <c r="BA17" s="58">
        <v>8.7500000000000008E-2</v>
      </c>
      <c r="BB17" s="59">
        <f t="shared" si="12"/>
        <v>78.750000000000014</v>
      </c>
      <c r="BC17" s="60"/>
      <c r="BD17" s="142"/>
      <c r="BE17" s="60"/>
      <c r="BF17" s="60"/>
      <c r="BG17" s="60"/>
      <c r="BH17" s="60"/>
      <c r="BI17" s="60"/>
      <c r="BJ17" s="60"/>
      <c r="BK17" s="60"/>
    </row>
    <row r="18" spans="2:63">
      <c r="B18" s="44">
        <v>9.7500000000000003E-2</v>
      </c>
      <c r="C18" s="44">
        <v>0.10250000000000001</v>
      </c>
      <c r="D18" s="44">
        <v>0.10750000000000001</v>
      </c>
      <c r="E18" s="44">
        <v>0.1275</v>
      </c>
      <c r="F18" s="44">
        <v>0.14250000000000002</v>
      </c>
      <c r="G18" s="44">
        <v>2.9999999999999995E-2</v>
      </c>
      <c r="H18" s="44"/>
      <c r="I18" s="44"/>
      <c r="J18" s="44"/>
      <c r="L18" s="44">
        <v>2.9999999999999995E-2</v>
      </c>
      <c r="M18" s="44"/>
      <c r="N18" s="44">
        <v>2.9999999999999995E-2</v>
      </c>
      <c r="Q18" s="43" t="s">
        <v>93</v>
      </c>
      <c r="R18" s="45" t="s">
        <v>5</v>
      </c>
      <c r="T18" s="56" t="str">
        <f t="shared" si="1"/>
        <v>ColocaciónVivienda0.09</v>
      </c>
      <c r="U18" s="56" t="s">
        <v>38</v>
      </c>
      <c r="V18" s="57" t="s">
        <v>26</v>
      </c>
      <c r="W18" s="58">
        <v>0.09</v>
      </c>
      <c r="X18" s="59">
        <f t="shared" si="2"/>
        <v>36</v>
      </c>
      <c r="Y18" s="60"/>
      <c r="Z18" s="56" t="str">
        <f t="shared" si="3"/>
        <v>ColocaciónVivienda0.09</v>
      </c>
      <c r="AA18" s="56" t="s">
        <v>38</v>
      </c>
      <c r="AB18" s="57" t="s">
        <v>26</v>
      </c>
      <c r="AC18" s="58">
        <v>0.09</v>
      </c>
      <c r="AD18" s="59">
        <f t="shared" si="4"/>
        <v>44.999999999999993</v>
      </c>
      <c r="AE18" s="60"/>
      <c r="AF18" s="56" t="str">
        <f t="shared" si="5"/>
        <v>ColocaciónVivienda0.09</v>
      </c>
      <c r="AG18" s="56" t="s">
        <v>38</v>
      </c>
      <c r="AH18" s="57" t="s">
        <v>26</v>
      </c>
      <c r="AI18" s="58">
        <v>0.09</v>
      </c>
      <c r="AJ18" s="59">
        <f t="shared" si="6"/>
        <v>54</v>
      </c>
      <c r="AK18" s="60"/>
      <c r="AL18" s="56" t="str">
        <f t="shared" si="7"/>
        <v>ColocaciónVivienda0.09</v>
      </c>
      <c r="AM18" s="56" t="s">
        <v>38</v>
      </c>
      <c r="AN18" s="57" t="s">
        <v>26</v>
      </c>
      <c r="AO18" s="58">
        <v>0.09</v>
      </c>
      <c r="AP18" s="59">
        <f t="shared" si="8"/>
        <v>63</v>
      </c>
      <c r="AQ18" s="60"/>
      <c r="AR18" s="56" t="str">
        <f t="shared" si="9"/>
        <v>ColocaciónVivienda0.09</v>
      </c>
      <c r="AS18" s="56" t="s">
        <v>38</v>
      </c>
      <c r="AT18" s="57" t="s">
        <v>26</v>
      </c>
      <c r="AU18" s="58">
        <v>0.09</v>
      </c>
      <c r="AV18" s="59">
        <f t="shared" si="10"/>
        <v>72</v>
      </c>
      <c r="AW18" s="60"/>
      <c r="AX18" s="56" t="str">
        <f t="shared" si="11"/>
        <v>ColocaciónVivienda0.09</v>
      </c>
      <c r="AY18" s="56" t="s">
        <v>38</v>
      </c>
      <c r="AZ18" s="57" t="s">
        <v>26</v>
      </c>
      <c r="BA18" s="58">
        <v>0.09</v>
      </c>
      <c r="BB18" s="59">
        <f t="shared" si="12"/>
        <v>80.999999999999986</v>
      </c>
      <c r="BC18" s="60"/>
      <c r="BD18" s="142"/>
      <c r="BE18" s="60"/>
      <c r="BF18" s="60"/>
      <c r="BG18" s="60"/>
      <c r="BH18" s="60"/>
      <c r="BI18" s="60"/>
      <c r="BJ18" s="60"/>
      <c r="BK18" s="60"/>
    </row>
    <row r="19" spans="2:63">
      <c r="B19" s="44">
        <v>0.1</v>
      </c>
      <c r="C19" s="44">
        <v>0.10500000000000001</v>
      </c>
      <c r="D19" s="44">
        <v>0.11</v>
      </c>
      <c r="E19" s="44">
        <v>0.13</v>
      </c>
      <c r="F19" s="44">
        <v>0.14500000000000002</v>
      </c>
      <c r="G19" s="44">
        <v>3.2499999999999994E-2</v>
      </c>
      <c r="H19" s="44"/>
      <c r="I19" s="44"/>
      <c r="J19" s="44"/>
      <c r="L19" s="44">
        <v>3.2499999999999994E-2</v>
      </c>
      <c r="M19" s="44"/>
      <c r="N19" s="44">
        <v>3.2499999999999994E-2</v>
      </c>
      <c r="Q19" s="43" t="s">
        <v>99</v>
      </c>
      <c r="R19" s="45" t="s">
        <v>5</v>
      </c>
      <c r="T19" s="56" t="str">
        <f t="shared" si="1"/>
        <v>ColocaciónVivienda0.0925</v>
      </c>
      <c r="U19" s="56" t="s">
        <v>38</v>
      </c>
      <c r="V19" s="57" t="s">
        <v>26</v>
      </c>
      <c r="W19" s="58">
        <v>9.2499999999999999E-2</v>
      </c>
      <c r="X19" s="59">
        <f t="shared" si="2"/>
        <v>37</v>
      </c>
      <c r="Y19" s="60"/>
      <c r="Z19" s="56" t="str">
        <f t="shared" si="3"/>
        <v>ColocaciónVivienda0.0925</v>
      </c>
      <c r="AA19" s="56" t="s">
        <v>38</v>
      </c>
      <c r="AB19" s="57" t="s">
        <v>26</v>
      </c>
      <c r="AC19" s="58">
        <v>9.2499999999999999E-2</v>
      </c>
      <c r="AD19" s="59">
        <f t="shared" si="4"/>
        <v>46.25</v>
      </c>
      <c r="AE19" s="60"/>
      <c r="AF19" s="56" t="str">
        <f t="shared" si="5"/>
        <v>ColocaciónVivienda0.0925</v>
      </c>
      <c r="AG19" s="56" t="s">
        <v>38</v>
      </c>
      <c r="AH19" s="57" t="s">
        <v>26</v>
      </c>
      <c r="AI19" s="58">
        <v>9.2499999999999999E-2</v>
      </c>
      <c r="AJ19" s="59">
        <f t="shared" si="6"/>
        <v>55.499999999999993</v>
      </c>
      <c r="AK19" s="60"/>
      <c r="AL19" s="56" t="str">
        <f t="shared" si="7"/>
        <v>ColocaciónVivienda0.0925</v>
      </c>
      <c r="AM19" s="56" t="s">
        <v>38</v>
      </c>
      <c r="AN19" s="57" t="s">
        <v>26</v>
      </c>
      <c r="AO19" s="58">
        <v>9.2499999999999999E-2</v>
      </c>
      <c r="AP19" s="59">
        <f t="shared" si="8"/>
        <v>64.75</v>
      </c>
      <c r="AQ19" s="60"/>
      <c r="AR19" s="56" t="str">
        <f t="shared" si="9"/>
        <v>ColocaciónVivienda0.0925</v>
      </c>
      <c r="AS19" s="56" t="s">
        <v>38</v>
      </c>
      <c r="AT19" s="57" t="s">
        <v>26</v>
      </c>
      <c r="AU19" s="58">
        <v>9.2499999999999999E-2</v>
      </c>
      <c r="AV19" s="59">
        <f t="shared" si="10"/>
        <v>74</v>
      </c>
      <c r="AW19" s="60"/>
      <c r="AX19" s="56" t="str">
        <f t="shared" si="11"/>
        <v>ColocaciónVivienda0.0925</v>
      </c>
      <c r="AY19" s="56" t="s">
        <v>38</v>
      </c>
      <c r="AZ19" s="57" t="s">
        <v>26</v>
      </c>
      <c r="BA19" s="58">
        <v>9.2499999999999999E-2</v>
      </c>
      <c r="BB19" s="59">
        <f t="shared" si="12"/>
        <v>83.25</v>
      </c>
      <c r="BC19" s="60"/>
      <c r="BD19" s="142"/>
      <c r="BE19" s="60"/>
      <c r="BF19" s="60"/>
      <c r="BG19" s="60"/>
      <c r="BH19" s="60"/>
      <c r="BI19" s="60"/>
      <c r="BJ19" s="60"/>
      <c r="BK19" s="60"/>
    </row>
    <row r="20" spans="2:63">
      <c r="B20" s="44">
        <v>0.10250000000000001</v>
      </c>
      <c r="C20" s="44">
        <v>0.10750000000000001</v>
      </c>
      <c r="D20" s="44">
        <v>0.1125</v>
      </c>
      <c r="E20" s="44">
        <v>0.13250000000000001</v>
      </c>
      <c r="F20" s="44">
        <v>0.14750000000000002</v>
      </c>
      <c r="G20" s="44">
        <v>3.4999999999999996E-2</v>
      </c>
      <c r="H20" s="44"/>
      <c r="I20" s="44"/>
      <c r="J20" s="44"/>
      <c r="L20" s="44">
        <v>3.4999999999999996E-2</v>
      </c>
      <c r="M20" s="44"/>
      <c r="N20" s="44">
        <v>3.4999999999999996E-2</v>
      </c>
      <c r="Q20" s="43" t="s">
        <v>105</v>
      </c>
      <c r="R20" s="45" t="s">
        <v>5</v>
      </c>
      <c r="T20" s="56" t="str">
        <f t="shared" si="1"/>
        <v>ColocaciónVivienda0.095</v>
      </c>
      <c r="U20" s="56" t="s">
        <v>38</v>
      </c>
      <c r="V20" s="57" t="s">
        <v>26</v>
      </c>
      <c r="W20" s="58">
        <v>9.5000000000000001E-2</v>
      </c>
      <c r="X20" s="59">
        <f t="shared" si="2"/>
        <v>38</v>
      </c>
      <c r="Y20" s="60"/>
      <c r="Z20" s="56" t="str">
        <f t="shared" si="3"/>
        <v>ColocaciónVivienda0.095</v>
      </c>
      <c r="AA20" s="56" t="s">
        <v>38</v>
      </c>
      <c r="AB20" s="57" t="s">
        <v>26</v>
      </c>
      <c r="AC20" s="58">
        <v>9.5000000000000001E-2</v>
      </c>
      <c r="AD20" s="59">
        <f t="shared" si="4"/>
        <v>47.5</v>
      </c>
      <c r="AE20" s="60"/>
      <c r="AF20" s="56" t="str">
        <f t="shared" si="5"/>
        <v>ColocaciónVivienda0.095</v>
      </c>
      <c r="AG20" s="56" t="s">
        <v>38</v>
      </c>
      <c r="AH20" s="57" t="s">
        <v>26</v>
      </c>
      <c r="AI20" s="58">
        <v>9.5000000000000001E-2</v>
      </c>
      <c r="AJ20" s="59">
        <f t="shared" si="6"/>
        <v>57.000000000000007</v>
      </c>
      <c r="AK20" s="60"/>
      <c r="AL20" s="56" t="str">
        <f t="shared" si="7"/>
        <v>ColocaciónVivienda0.095</v>
      </c>
      <c r="AM20" s="56" t="s">
        <v>38</v>
      </c>
      <c r="AN20" s="57" t="s">
        <v>26</v>
      </c>
      <c r="AO20" s="58">
        <v>9.5000000000000001E-2</v>
      </c>
      <c r="AP20" s="59">
        <f t="shared" si="8"/>
        <v>66.5</v>
      </c>
      <c r="AQ20" s="60"/>
      <c r="AR20" s="56" t="str">
        <f t="shared" si="9"/>
        <v>ColocaciónVivienda0.095</v>
      </c>
      <c r="AS20" s="56" t="s">
        <v>38</v>
      </c>
      <c r="AT20" s="57" t="s">
        <v>26</v>
      </c>
      <c r="AU20" s="58">
        <v>9.5000000000000001E-2</v>
      </c>
      <c r="AV20" s="59">
        <f t="shared" si="10"/>
        <v>76</v>
      </c>
      <c r="AW20" s="60"/>
      <c r="AX20" s="56" t="str">
        <f t="shared" si="11"/>
        <v>ColocaciónVivienda0.095</v>
      </c>
      <c r="AY20" s="56" t="s">
        <v>38</v>
      </c>
      <c r="AZ20" s="57" t="s">
        <v>26</v>
      </c>
      <c r="BA20" s="58">
        <v>9.5000000000000001E-2</v>
      </c>
      <c r="BB20" s="59">
        <f t="shared" si="12"/>
        <v>85.5</v>
      </c>
      <c r="BC20" s="60"/>
      <c r="BD20" s="142"/>
      <c r="BE20" s="60"/>
      <c r="BF20" s="60"/>
      <c r="BG20" s="60"/>
      <c r="BH20" s="60"/>
      <c r="BI20" s="60"/>
      <c r="BJ20" s="60"/>
      <c r="BK20" s="60"/>
    </row>
    <row r="21" spans="2:63">
      <c r="B21" s="44">
        <v>0.10500000000000001</v>
      </c>
      <c r="C21" s="44">
        <v>0.11</v>
      </c>
      <c r="D21" s="44">
        <v>0.115</v>
      </c>
      <c r="E21" s="44">
        <v>0.13500000000000001</v>
      </c>
      <c r="F21" s="44">
        <v>0.15000000000000002</v>
      </c>
      <c r="G21" s="44">
        <v>3.7499999999999999E-2</v>
      </c>
      <c r="H21" s="44"/>
      <c r="I21" s="44"/>
      <c r="J21" s="44"/>
      <c r="L21" s="44">
        <v>3.7499999999999999E-2</v>
      </c>
      <c r="M21" s="44"/>
      <c r="N21" s="44">
        <v>3.7499999999999999E-2</v>
      </c>
      <c r="T21" s="56" t="str">
        <f t="shared" si="1"/>
        <v>ColocaciónVivienda0.0975</v>
      </c>
      <c r="U21" s="56" t="s">
        <v>38</v>
      </c>
      <c r="V21" s="57" t="s">
        <v>26</v>
      </c>
      <c r="W21" s="58">
        <v>9.7500000000000003E-2</v>
      </c>
      <c r="X21" s="59">
        <f t="shared" si="2"/>
        <v>39</v>
      </c>
      <c r="Y21" s="60"/>
      <c r="Z21" s="56" t="str">
        <f t="shared" si="3"/>
        <v>ColocaciónVivienda0.0975</v>
      </c>
      <c r="AA21" s="56" t="s">
        <v>38</v>
      </c>
      <c r="AB21" s="57" t="s">
        <v>26</v>
      </c>
      <c r="AC21" s="58">
        <v>9.7500000000000003E-2</v>
      </c>
      <c r="AD21" s="59">
        <f t="shared" si="4"/>
        <v>48.75</v>
      </c>
      <c r="AE21" s="60"/>
      <c r="AF21" s="56" t="str">
        <f t="shared" si="5"/>
        <v>ColocaciónVivienda0.0975</v>
      </c>
      <c r="AG21" s="56" t="s">
        <v>38</v>
      </c>
      <c r="AH21" s="57" t="s">
        <v>26</v>
      </c>
      <c r="AI21" s="58">
        <v>9.7500000000000003E-2</v>
      </c>
      <c r="AJ21" s="59">
        <f t="shared" si="6"/>
        <v>58.499999999999993</v>
      </c>
      <c r="AK21" s="60"/>
      <c r="AL21" s="56" t="str">
        <f t="shared" si="7"/>
        <v>ColocaciónVivienda0.0975</v>
      </c>
      <c r="AM21" s="56" t="s">
        <v>38</v>
      </c>
      <c r="AN21" s="57" t="s">
        <v>26</v>
      </c>
      <c r="AO21" s="58">
        <v>9.7500000000000003E-2</v>
      </c>
      <c r="AP21" s="59">
        <f t="shared" si="8"/>
        <v>68.25</v>
      </c>
      <c r="AQ21" s="60"/>
      <c r="AR21" s="56" t="str">
        <f t="shared" si="9"/>
        <v>ColocaciónVivienda0.0975</v>
      </c>
      <c r="AS21" s="56" t="s">
        <v>38</v>
      </c>
      <c r="AT21" s="57" t="s">
        <v>26</v>
      </c>
      <c r="AU21" s="58">
        <v>9.7500000000000003E-2</v>
      </c>
      <c r="AV21" s="59">
        <f t="shared" si="10"/>
        <v>78</v>
      </c>
      <c r="AW21" s="60"/>
      <c r="AX21" s="56" t="str">
        <f t="shared" si="11"/>
        <v>ColocaciónVivienda0.0975</v>
      </c>
      <c r="AY21" s="56" t="s">
        <v>38</v>
      </c>
      <c r="AZ21" s="57" t="s">
        <v>26</v>
      </c>
      <c r="BA21" s="58">
        <v>9.7500000000000003E-2</v>
      </c>
      <c r="BB21" s="59">
        <f t="shared" si="12"/>
        <v>87.75</v>
      </c>
      <c r="BC21" s="60"/>
      <c r="BD21" s="142"/>
      <c r="BE21" s="60"/>
      <c r="BF21" s="60"/>
      <c r="BG21" s="60"/>
      <c r="BH21" s="60"/>
      <c r="BI21" s="60"/>
      <c r="BJ21" s="60"/>
      <c r="BK21" s="60"/>
    </row>
    <row r="22" spans="2:63">
      <c r="B22" s="44">
        <v>0.10750000000000001</v>
      </c>
      <c r="C22" s="44">
        <v>0.1125</v>
      </c>
      <c r="D22" s="44">
        <v>0.11750000000000001</v>
      </c>
      <c r="E22" s="44">
        <v>0.13750000000000001</v>
      </c>
      <c r="F22" s="44">
        <v>0.15250000000000002</v>
      </c>
      <c r="G22" s="44">
        <v>0.04</v>
      </c>
      <c r="H22" s="44"/>
      <c r="I22" s="44"/>
      <c r="J22" s="44"/>
      <c r="L22" s="44">
        <v>0.04</v>
      </c>
      <c r="M22" s="44"/>
      <c r="N22" s="44">
        <v>0.04</v>
      </c>
      <c r="T22" s="56" t="str">
        <f t="shared" si="1"/>
        <v>ColocaciónVivienda0.1</v>
      </c>
      <c r="U22" s="56" t="s">
        <v>38</v>
      </c>
      <c r="V22" s="57" t="s">
        <v>26</v>
      </c>
      <c r="W22" s="58">
        <v>0.1</v>
      </c>
      <c r="X22" s="59">
        <f t="shared" si="2"/>
        <v>40</v>
      </c>
      <c r="Y22" s="60"/>
      <c r="Z22" s="56" t="str">
        <f t="shared" si="3"/>
        <v>ColocaciónVivienda0.1</v>
      </c>
      <c r="AA22" s="56" t="s">
        <v>38</v>
      </c>
      <c r="AB22" s="57" t="s">
        <v>26</v>
      </c>
      <c r="AC22" s="58">
        <v>0.1</v>
      </c>
      <c r="AD22" s="59">
        <f t="shared" si="4"/>
        <v>50</v>
      </c>
      <c r="AE22" s="60"/>
      <c r="AF22" s="56" t="str">
        <f t="shared" si="5"/>
        <v>ColocaciónVivienda0.1</v>
      </c>
      <c r="AG22" s="56" t="s">
        <v>38</v>
      </c>
      <c r="AH22" s="57" t="s">
        <v>26</v>
      </c>
      <c r="AI22" s="58">
        <v>0.1</v>
      </c>
      <c r="AJ22" s="59">
        <f t="shared" si="6"/>
        <v>60.000000000000007</v>
      </c>
      <c r="AK22" s="60"/>
      <c r="AL22" s="56" t="str">
        <f t="shared" si="7"/>
        <v>ColocaciónVivienda0.1</v>
      </c>
      <c r="AM22" s="56" t="s">
        <v>38</v>
      </c>
      <c r="AN22" s="57" t="s">
        <v>26</v>
      </c>
      <c r="AO22" s="58">
        <v>0.1</v>
      </c>
      <c r="AP22" s="59">
        <f t="shared" si="8"/>
        <v>70</v>
      </c>
      <c r="AQ22" s="60"/>
      <c r="AR22" s="56" t="str">
        <f t="shared" si="9"/>
        <v>ColocaciónVivienda0.1</v>
      </c>
      <c r="AS22" s="56" t="s">
        <v>38</v>
      </c>
      <c r="AT22" s="57" t="s">
        <v>26</v>
      </c>
      <c r="AU22" s="58">
        <v>0.1</v>
      </c>
      <c r="AV22" s="59">
        <f t="shared" si="10"/>
        <v>80</v>
      </c>
      <c r="AW22" s="60"/>
      <c r="AX22" s="56" t="str">
        <f t="shared" si="11"/>
        <v>ColocaciónVivienda0.1</v>
      </c>
      <c r="AY22" s="56" t="s">
        <v>38</v>
      </c>
      <c r="AZ22" s="57" t="s">
        <v>26</v>
      </c>
      <c r="BA22" s="58">
        <v>0.1</v>
      </c>
      <c r="BB22" s="59">
        <f t="shared" si="12"/>
        <v>90</v>
      </c>
      <c r="BC22" s="60"/>
      <c r="BD22" s="142"/>
      <c r="BE22" s="60"/>
      <c r="BF22" s="60"/>
      <c r="BG22" s="60"/>
      <c r="BH22" s="60"/>
      <c r="BI22" s="60"/>
      <c r="BJ22" s="60"/>
      <c r="BK22" s="60"/>
    </row>
    <row r="23" spans="2:63">
      <c r="B23" s="44">
        <v>0.11</v>
      </c>
      <c r="C23" s="44">
        <v>0.115</v>
      </c>
      <c r="D23" s="44">
        <f>D22+0.25%</f>
        <v>0.12000000000000001</v>
      </c>
      <c r="E23" s="44">
        <v>0.14000000000000001</v>
      </c>
      <c r="F23" s="44">
        <v>0.15500000000000003</v>
      </c>
      <c r="G23" s="44">
        <v>4.2500000000000003E-2</v>
      </c>
      <c r="H23" s="44"/>
      <c r="I23" s="44"/>
      <c r="J23" s="44"/>
      <c r="L23" s="44">
        <v>4.2500000000000003E-2</v>
      </c>
      <c r="M23" s="44"/>
      <c r="N23" s="44">
        <v>4.2500000000000003E-2</v>
      </c>
      <c r="T23" s="56" t="str">
        <f t="shared" si="1"/>
        <v>ColocaciónVivienda0.1025</v>
      </c>
      <c r="U23" s="56" t="s">
        <v>38</v>
      </c>
      <c r="V23" s="57" t="s">
        <v>26</v>
      </c>
      <c r="W23" s="58">
        <v>0.10250000000000001</v>
      </c>
      <c r="X23" s="59">
        <f t="shared" si="2"/>
        <v>41</v>
      </c>
      <c r="Y23" s="60"/>
      <c r="Z23" s="56" t="str">
        <f t="shared" si="3"/>
        <v>ColocaciónVivienda0.1025</v>
      </c>
      <c r="AA23" s="56" t="s">
        <v>38</v>
      </c>
      <c r="AB23" s="57" t="s">
        <v>26</v>
      </c>
      <c r="AC23" s="58">
        <v>0.10250000000000001</v>
      </c>
      <c r="AD23" s="59">
        <f t="shared" si="4"/>
        <v>51.250000000000007</v>
      </c>
      <c r="AE23" s="60"/>
      <c r="AF23" s="56" t="str">
        <f t="shared" si="5"/>
        <v>ColocaciónVivienda0.1025</v>
      </c>
      <c r="AG23" s="56" t="s">
        <v>38</v>
      </c>
      <c r="AH23" s="57" t="s">
        <v>26</v>
      </c>
      <c r="AI23" s="58">
        <v>0.10250000000000001</v>
      </c>
      <c r="AJ23" s="59">
        <f t="shared" si="6"/>
        <v>61.5</v>
      </c>
      <c r="AK23" s="60"/>
      <c r="AL23" s="56" t="str">
        <f t="shared" si="7"/>
        <v>ColocaciónVivienda0.1025</v>
      </c>
      <c r="AM23" s="56" t="s">
        <v>38</v>
      </c>
      <c r="AN23" s="57" t="s">
        <v>26</v>
      </c>
      <c r="AO23" s="58">
        <v>0.10250000000000001</v>
      </c>
      <c r="AP23" s="59">
        <f t="shared" si="8"/>
        <v>71.75</v>
      </c>
      <c r="AQ23" s="60"/>
      <c r="AR23" s="56" t="str">
        <f t="shared" si="9"/>
        <v>ColocaciónVivienda0.1025</v>
      </c>
      <c r="AS23" s="56" t="s">
        <v>38</v>
      </c>
      <c r="AT23" s="57" t="s">
        <v>26</v>
      </c>
      <c r="AU23" s="58">
        <v>0.10250000000000001</v>
      </c>
      <c r="AV23" s="59">
        <f t="shared" si="10"/>
        <v>82</v>
      </c>
      <c r="AW23" s="60"/>
      <c r="AX23" s="56" t="str">
        <f t="shared" si="11"/>
        <v>ColocaciónVivienda0.1025</v>
      </c>
      <c r="AY23" s="56" t="s">
        <v>38</v>
      </c>
      <c r="AZ23" s="57" t="s">
        <v>26</v>
      </c>
      <c r="BA23" s="58">
        <v>0.10250000000000001</v>
      </c>
      <c r="BB23" s="59">
        <f t="shared" si="12"/>
        <v>92.250000000000014</v>
      </c>
      <c r="BC23" s="60"/>
      <c r="BD23" s="142"/>
      <c r="BE23" s="60"/>
      <c r="BF23" s="60"/>
      <c r="BG23" s="60"/>
      <c r="BH23" s="60"/>
      <c r="BI23" s="60"/>
      <c r="BJ23" s="60"/>
      <c r="BK23" s="60"/>
    </row>
    <row r="24" spans="2:63">
      <c r="B24" s="44">
        <v>0.1125</v>
      </c>
      <c r="C24" s="44">
        <v>0.11750000000000001</v>
      </c>
      <c r="D24" s="44">
        <f t="shared" ref="C24:D29" si="13">D23+0.25%</f>
        <v>0.12250000000000001</v>
      </c>
      <c r="E24" s="44">
        <v>0.14250000000000002</v>
      </c>
      <c r="F24" s="44">
        <v>0.15750000000000003</v>
      </c>
      <c r="G24" s="44">
        <v>4.5000000000000005E-2</v>
      </c>
      <c r="H24" s="44"/>
      <c r="I24" s="44"/>
      <c r="J24" s="44"/>
      <c r="L24" s="44">
        <v>4.5000000000000005E-2</v>
      </c>
      <c r="M24" s="44"/>
      <c r="N24" s="44">
        <v>4.5000000000000005E-2</v>
      </c>
      <c r="T24" s="56" t="str">
        <f t="shared" si="1"/>
        <v>ColocaciónVivienda0.105</v>
      </c>
      <c r="U24" s="56" t="s">
        <v>38</v>
      </c>
      <c r="V24" s="57" t="s">
        <v>26</v>
      </c>
      <c r="W24" s="58">
        <v>0.10500000000000001</v>
      </c>
      <c r="X24" s="59">
        <f t="shared" si="2"/>
        <v>42</v>
      </c>
      <c r="Y24" s="60"/>
      <c r="Z24" s="56" t="str">
        <f t="shared" si="3"/>
        <v>ColocaciónVivienda0.105</v>
      </c>
      <c r="AA24" s="56" t="s">
        <v>38</v>
      </c>
      <c r="AB24" s="57" t="s">
        <v>26</v>
      </c>
      <c r="AC24" s="58">
        <v>0.10500000000000001</v>
      </c>
      <c r="AD24" s="59">
        <f t="shared" si="4"/>
        <v>52.5</v>
      </c>
      <c r="AE24" s="60"/>
      <c r="AF24" s="56" t="str">
        <f t="shared" si="5"/>
        <v>ColocaciónVivienda0.105</v>
      </c>
      <c r="AG24" s="56" t="s">
        <v>38</v>
      </c>
      <c r="AH24" s="57" t="s">
        <v>26</v>
      </c>
      <c r="AI24" s="58">
        <v>0.10500000000000001</v>
      </c>
      <c r="AJ24" s="59">
        <f t="shared" si="6"/>
        <v>63.000000000000007</v>
      </c>
      <c r="AK24" s="60"/>
      <c r="AL24" s="56" t="str">
        <f t="shared" si="7"/>
        <v>ColocaciónVivienda0.105</v>
      </c>
      <c r="AM24" s="56" t="s">
        <v>38</v>
      </c>
      <c r="AN24" s="57" t="s">
        <v>26</v>
      </c>
      <c r="AO24" s="58">
        <v>0.10500000000000001</v>
      </c>
      <c r="AP24" s="59">
        <f t="shared" si="8"/>
        <v>73.500000000000014</v>
      </c>
      <c r="AQ24" s="60"/>
      <c r="AR24" s="56" t="str">
        <f t="shared" si="9"/>
        <v>ColocaciónVivienda0.105</v>
      </c>
      <c r="AS24" s="56" t="s">
        <v>38</v>
      </c>
      <c r="AT24" s="57" t="s">
        <v>26</v>
      </c>
      <c r="AU24" s="58">
        <v>0.10500000000000001</v>
      </c>
      <c r="AV24" s="59">
        <f t="shared" si="10"/>
        <v>84</v>
      </c>
      <c r="AW24" s="60"/>
      <c r="AX24" s="56" t="str">
        <f t="shared" si="11"/>
        <v>ColocaciónVivienda0.105</v>
      </c>
      <c r="AY24" s="56" t="s">
        <v>38</v>
      </c>
      <c r="AZ24" s="57" t="s">
        <v>26</v>
      </c>
      <c r="BA24" s="58">
        <v>0.10500000000000001</v>
      </c>
      <c r="BB24" s="59">
        <f t="shared" si="12"/>
        <v>94.5</v>
      </c>
      <c r="BC24" s="60"/>
      <c r="BD24" s="142"/>
      <c r="BE24" s="60"/>
      <c r="BF24" s="60"/>
      <c r="BG24" s="60"/>
      <c r="BH24" s="60"/>
      <c r="BI24" s="60"/>
      <c r="BJ24" s="60"/>
      <c r="BK24" s="60"/>
    </row>
    <row r="25" spans="2:63">
      <c r="B25" s="44">
        <v>0.115</v>
      </c>
      <c r="C25" s="44">
        <f>C24+0.25%</f>
        <v>0.12000000000000001</v>
      </c>
      <c r="D25" s="44">
        <f t="shared" si="13"/>
        <v>0.125</v>
      </c>
      <c r="E25" s="44">
        <v>0.14500000000000002</v>
      </c>
      <c r="F25" s="44">
        <v>0.16000000000000003</v>
      </c>
      <c r="G25" s="44">
        <v>4.7500000000000007E-2</v>
      </c>
      <c r="H25" s="44"/>
      <c r="I25" s="44"/>
      <c r="J25" s="44"/>
      <c r="L25" s="44">
        <v>4.7500000000000007E-2</v>
      </c>
      <c r="M25" s="44"/>
      <c r="N25" s="44">
        <v>4.7500000000000007E-2</v>
      </c>
      <c r="T25" s="56" t="str">
        <f t="shared" si="1"/>
        <v>ColocaciónVivienda0.1075</v>
      </c>
      <c r="U25" s="56" t="s">
        <v>38</v>
      </c>
      <c r="V25" s="57" t="s">
        <v>26</v>
      </c>
      <c r="W25" s="58">
        <v>0.10750000000000001</v>
      </c>
      <c r="X25" s="59">
        <f t="shared" si="2"/>
        <v>43.000000000000007</v>
      </c>
      <c r="Y25" s="60"/>
      <c r="Z25" s="56" t="str">
        <f t="shared" si="3"/>
        <v>ColocaciónVivienda0.1075</v>
      </c>
      <c r="AA25" s="56" t="s">
        <v>38</v>
      </c>
      <c r="AB25" s="57" t="s">
        <v>26</v>
      </c>
      <c r="AC25" s="58">
        <v>0.10750000000000001</v>
      </c>
      <c r="AD25" s="59">
        <f t="shared" si="4"/>
        <v>53.750000000000007</v>
      </c>
      <c r="AE25" s="60"/>
      <c r="AF25" s="56" t="str">
        <f t="shared" si="5"/>
        <v>ColocaciónVivienda0.1075</v>
      </c>
      <c r="AG25" s="56" t="s">
        <v>38</v>
      </c>
      <c r="AH25" s="57" t="s">
        <v>26</v>
      </c>
      <c r="AI25" s="58">
        <v>0.10750000000000001</v>
      </c>
      <c r="AJ25" s="59">
        <f t="shared" si="6"/>
        <v>64.5</v>
      </c>
      <c r="AK25" s="60"/>
      <c r="AL25" s="56" t="str">
        <f t="shared" si="7"/>
        <v>ColocaciónVivienda0.1075</v>
      </c>
      <c r="AM25" s="56" t="s">
        <v>38</v>
      </c>
      <c r="AN25" s="57" t="s">
        <v>26</v>
      </c>
      <c r="AO25" s="58">
        <v>0.10750000000000001</v>
      </c>
      <c r="AP25" s="59">
        <f t="shared" si="8"/>
        <v>75.25</v>
      </c>
      <c r="AQ25" s="60"/>
      <c r="AR25" s="56" t="str">
        <f t="shared" si="9"/>
        <v>ColocaciónVivienda0.1075</v>
      </c>
      <c r="AS25" s="56" t="s">
        <v>38</v>
      </c>
      <c r="AT25" s="57" t="s">
        <v>26</v>
      </c>
      <c r="AU25" s="58">
        <v>0.10750000000000001</v>
      </c>
      <c r="AV25" s="59">
        <f t="shared" si="10"/>
        <v>86.000000000000014</v>
      </c>
      <c r="AW25" s="60"/>
      <c r="AX25" s="56" t="str">
        <f t="shared" si="11"/>
        <v>ColocaciónVivienda0.1075</v>
      </c>
      <c r="AY25" s="56" t="s">
        <v>38</v>
      </c>
      <c r="AZ25" s="57" t="s">
        <v>26</v>
      </c>
      <c r="BA25" s="58">
        <v>0.10750000000000001</v>
      </c>
      <c r="BB25" s="59">
        <f t="shared" si="12"/>
        <v>96.750000000000014</v>
      </c>
      <c r="BC25" s="60"/>
      <c r="BD25" s="142"/>
      <c r="BE25" s="60"/>
      <c r="BF25" s="60"/>
      <c r="BG25" s="60"/>
      <c r="BH25" s="60"/>
      <c r="BI25" s="60"/>
      <c r="BJ25" s="60"/>
      <c r="BK25" s="60"/>
    </row>
    <row r="26" spans="2:63">
      <c r="B26" s="44">
        <v>0.11750000000000001</v>
      </c>
      <c r="C26" s="44">
        <f t="shared" si="13"/>
        <v>0.12250000000000001</v>
      </c>
      <c r="D26" s="44"/>
      <c r="E26" s="44">
        <v>0.14750000000000002</v>
      </c>
      <c r="F26" s="44">
        <v>0.16250000000000003</v>
      </c>
      <c r="G26" s="44">
        <v>5.000000000000001E-2</v>
      </c>
      <c r="H26" s="44"/>
      <c r="I26" s="44"/>
      <c r="J26" s="44"/>
      <c r="L26" s="44">
        <v>5.000000000000001E-2</v>
      </c>
      <c r="M26" s="44"/>
      <c r="N26" s="44">
        <v>5.000000000000001E-2</v>
      </c>
      <c r="T26" s="56" t="str">
        <f t="shared" si="1"/>
        <v>ColocaciónVivienda0.11</v>
      </c>
      <c r="U26" s="56" t="s">
        <v>38</v>
      </c>
      <c r="V26" s="57" t="s">
        <v>26</v>
      </c>
      <c r="W26" s="58">
        <v>0.11</v>
      </c>
      <c r="X26" s="59">
        <f t="shared" si="2"/>
        <v>44</v>
      </c>
      <c r="Y26" s="60"/>
      <c r="Z26" s="56" t="str">
        <f t="shared" si="3"/>
        <v>ColocaciónVivienda0.11</v>
      </c>
      <c r="AA26" s="56" t="s">
        <v>38</v>
      </c>
      <c r="AB26" s="57" t="s">
        <v>26</v>
      </c>
      <c r="AC26" s="58">
        <v>0.11</v>
      </c>
      <c r="AD26" s="59">
        <f t="shared" si="4"/>
        <v>55</v>
      </c>
      <c r="AE26" s="60"/>
      <c r="AF26" s="56" t="str">
        <f t="shared" si="5"/>
        <v>ColocaciónVivienda0.11</v>
      </c>
      <c r="AG26" s="56" t="s">
        <v>38</v>
      </c>
      <c r="AH26" s="57" t="s">
        <v>26</v>
      </c>
      <c r="AI26" s="58">
        <v>0.11</v>
      </c>
      <c r="AJ26" s="59">
        <f t="shared" si="6"/>
        <v>66</v>
      </c>
      <c r="AK26" s="60"/>
      <c r="AL26" s="56" t="str">
        <f t="shared" si="7"/>
        <v>ColocaciónVivienda0.11</v>
      </c>
      <c r="AM26" s="56" t="s">
        <v>38</v>
      </c>
      <c r="AN26" s="57" t="s">
        <v>26</v>
      </c>
      <c r="AO26" s="58">
        <v>0.11</v>
      </c>
      <c r="AP26" s="59">
        <f t="shared" si="8"/>
        <v>77</v>
      </c>
      <c r="AQ26" s="60"/>
      <c r="AR26" s="56" t="str">
        <f t="shared" si="9"/>
        <v>ColocaciónVivienda0.11</v>
      </c>
      <c r="AS26" s="56" t="s">
        <v>38</v>
      </c>
      <c r="AT26" s="57" t="s">
        <v>26</v>
      </c>
      <c r="AU26" s="58">
        <v>0.11</v>
      </c>
      <c r="AV26" s="59">
        <f t="shared" si="10"/>
        <v>88</v>
      </c>
      <c r="AW26" s="60"/>
      <c r="AX26" s="56" t="str">
        <f t="shared" si="11"/>
        <v>ColocaciónVivienda0.11</v>
      </c>
      <c r="AY26" s="56" t="s">
        <v>38</v>
      </c>
      <c r="AZ26" s="57" t="s">
        <v>26</v>
      </c>
      <c r="BA26" s="58">
        <v>0.11</v>
      </c>
      <c r="BB26" s="59">
        <f t="shared" si="12"/>
        <v>99</v>
      </c>
      <c r="BC26" s="60"/>
      <c r="BD26" s="142"/>
      <c r="BE26" s="60"/>
      <c r="BF26" s="60"/>
      <c r="BG26" s="60"/>
      <c r="BH26" s="60"/>
      <c r="BI26" s="60"/>
      <c r="BJ26" s="60"/>
      <c r="BK26" s="60"/>
    </row>
    <row r="27" spans="2:63">
      <c r="B27" s="44">
        <f>B26+0.25%</f>
        <v>0.12000000000000001</v>
      </c>
      <c r="C27" s="44">
        <f t="shared" si="13"/>
        <v>0.125</v>
      </c>
      <c r="E27" s="44">
        <v>0.15000000000000002</v>
      </c>
      <c r="F27" s="44">
        <v>0.16500000000000004</v>
      </c>
      <c r="G27" s="44">
        <v>5.2500000000000012E-2</v>
      </c>
      <c r="H27" s="44"/>
      <c r="I27" s="44"/>
      <c r="J27" s="44"/>
      <c r="L27" s="44">
        <v>5.2500000000000012E-2</v>
      </c>
      <c r="M27" s="44"/>
      <c r="N27" s="44">
        <v>5.2500000000000012E-2</v>
      </c>
      <c r="T27" s="56" t="str">
        <f t="shared" si="1"/>
        <v>ColocaciónVivienda0.1125</v>
      </c>
      <c r="U27" s="56" t="s">
        <v>38</v>
      </c>
      <c r="V27" s="57" t="s">
        <v>26</v>
      </c>
      <c r="W27" s="58">
        <v>0.1125</v>
      </c>
      <c r="X27" s="59">
        <f t="shared" si="2"/>
        <v>45</v>
      </c>
      <c r="Y27" s="60"/>
      <c r="Z27" s="56" t="str">
        <f t="shared" si="3"/>
        <v>ColocaciónVivienda0.1125</v>
      </c>
      <c r="AA27" s="56" t="s">
        <v>38</v>
      </c>
      <c r="AB27" s="57" t="s">
        <v>26</v>
      </c>
      <c r="AC27" s="58">
        <v>0.1125</v>
      </c>
      <c r="AD27" s="59">
        <f t="shared" si="4"/>
        <v>56.25</v>
      </c>
      <c r="AE27" s="60"/>
      <c r="AF27" s="56" t="str">
        <f t="shared" si="5"/>
        <v>ColocaciónVivienda0.1125</v>
      </c>
      <c r="AG27" s="56" t="s">
        <v>38</v>
      </c>
      <c r="AH27" s="57" t="s">
        <v>26</v>
      </c>
      <c r="AI27" s="58">
        <v>0.1125</v>
      </c>
      <c r="AJ27" s="59">
        <f t="shared" si="6"/>
        <v>67.5</v>
      </c>
      <c r="AK27" s="60"/>
      <c r="AL27" s="56" t="str">
        <f t="shared" si="7"/>
        <v>ColocaciónVivienda0.1125</v>
      </c>
      <c r="AM27" s="56" t="s">
        <v>38</v>
      </c>
      <c r="AN27" s="57" t="s">
        <v>26</v>
      </c>
      <c r="AO27" s="58">
        <v>0.1125</v>
      </c>
      <c r="AP27" s="59">
        <f t="shared" si="8"/>
        <v>78.75</v>
      </c>
      <c r="AQ27" s="60"/>
      <c r="AR27" s="56" t="str">
        <f t="shared" si="9"/>
        <v>ColocaciónVivienda0.1125</v>
      </c>
      <c r="AS27" s="56" t="s">
        <v>38</v>
      </c>
      <c r="AT27" s="57" t="s">
        <v>26</v>
      </c>
      <c r="AU27" s="58">
        <v>0.1125</v>
      </c>
      <c r="AV27" s="59">
        <f t="shared" si="10"/>
        <v>90</v>
      </c>
      <c r="AW27" s="60"/>
      <c r="AX27" s="56" t="str">
        <f t="shared" si="11"/>
        <v>ColocaciónVivienda0.1125</v>
      </c>
      <c r="AY27" s="56" t="s">
        <v>38</v>
      </c>
      <c r="AZ27" s="57" t="s">
        <v>26</v>
      </c>
      <c r="BA27" s="58">
        <v>0.1125</v>
      </c>
      <c r="BB27" s="59">
        <f t="shared" si="12"/>
        <v>101.25</v>
      </c>
      <c r="BC27" s="60"/>
      <c r="BD27" s="142"/>
      <c r="BE27" s="60"/>
      <c r="BF27" s="60"/>
      <c r="BG27" s="60"/>
      <c r="BH27" s="60"/>
      <c r="BI27" s="60"/>
      <c r="BJ27" s="60"/>
      <c r="BK27" s="60"/>
    </row>
    <row r="28" spans="2:63">
      <c r="C28" s="44">
        <f t="shared" si="13"/>
        <v>0.1275</v>
      </c>
      <c r="E28" s="44">
        <v>0.15250000000000002</v>
      </c>
      <c r="F28" s="44">
        <v>0.16750000000000004</v>
      </c>
      <c r="G28" s="44">
        <v>5.5000000000000014E-2</v>
      </c>
      <c r="H28" s="44"/>
      <c r="I28" s="44"/>
      <c r="J28" s="44"/>
      <c r="L28" s="44">
        <v>5.5000000000000014E-2</v>
      </c>
      <c r="M28" s="44"/>
      <c r="N28" s="44">
        <v>5.5000000000000014E-2</v>
      </c>
      <c r="T28" s="56" t="str">
        <f t="shared" si="1"/>
        <v>ColocaciónVivienda0.115</v>
      </c>
      <c r="U28" s="56" t="s">
        <v>38</v>
      </c>
      <c r="V28" s="57" t="s">
        <v>26</v>
      </c>
      <c r="W28" s="58">
        <v>0.115</v>
      </c>
      <c r="X28" s="59">
        <f t="shared" si="2"/>
        <v>46</v>
      </c>
      <c r="Y28" s="60"/>
      <c r="Z28" s="56" t="str">
        <f t="shared" si="3"/>
        <v>ColocaciónVivienda0.115</v>
      </c>
      <c r="AA28" s="56" t="s">
        <v>38</v>
      </c>
      <c r="AB28" s="57" t="s">
        <v>26</v>
      </c>
      <c r="AC28" s="58">
        <v>0.115</v>
      </c>
      <c r="AD28" s="59">
        <f t="shared" si="4"/>
        <v>57.500000000000007</v>
      </c>
      <c r="AE28" s="60"/>
      <c r="AF28" s="56" t="str">
        <f t="shared" si="5"/>
        <v>ColocaciónVivienda0.115</v>
      </c>
      <c r="AG28" s="56" t="s">
        <v>38</v>
      </c>
      <c r="AH28" s="57" t="s">
        <v>26</v>
      </c>
      <c r="AI28" s="58">
        <v>0.115</v>
      </c>
      <c r="AJ28" s="59">
        <f t="shared" si="6"/>
        <v>69</v>
      </c>
      <c r="AK28" s="60"/>
      <c r="AL28" s="56" t="str">
        <f t="shared" si="7"/>
        <v>ColocaciónVivienda0.115</v>
      </c>
      <c r="AM28" s="56" t="s">
        <v>38</v>
      </c>
      <c r="AN28" s="57" t="s">
        <v>26</v>
      </c>
      <c r="AO28" s="58">
        <v>0.115</v>
      </c>
      <c r="AP28" s="59">
        <f t="shared" si="8"/>
        <v>80.5</v>
      </c>
      <c r="AQ28" s="60"/>
      <c r="AR28" s="56" t="str">
        <f t="shared" si="9"/>
        <v>ColocaciónVivienda0.115</v>
      </c>
      <c r="AS28" s="56" t="s">
        <v>38</v>
      </c>
      <c r="AT28" s="57" t="s">
        <v>26</v>
      </c>
      <c r="AU28" s="58">
        <v>0.115</v>
      </c>
      <c r="AV28" s="59">
        <f t="shared" si="10"/>
        <v>92</v>
      </c>
      <c r="AW28" s="60"/>
      <c r="AX28" s="56" t="str">
        <f t="shared" si="11"/>
        <v>ColocaciónVivienda0.115</v>
      </c>
      <c r="AY28" s="56" t="s">
        <v>38</v>
      </c>
      <c r="AZ28" s="57" t="s">
        <v>26</v>
      </c>
      <c r="BA28" s="58">
        <v>0.115</v>
      </c>
      <c r="BB28" s="59">
        <f t="shared" si="12"/>
        <v>103.50000000000001</v>
      </c>
      <c r="BC28" s="60"/>
      <c r="BD28" s="142"/>
      <c r="BE28" s="60"/>
      <c r="BF28" s="60"/>
      <c r="BG28" s="60"/>
      <c r="BH28" s="60"/>
      <c r="BI28" s="60"/>
      <c r="BJ28" s="60"/>
      <c r="BK28" s="60"/>
    </row>
    <row r="29" spans="2:63">
      <c r="C29" s="44">
        <f t="shared" si="13"/>
        <v>0.13</v>
      </c>
      <c r="E29" s="44">
        <v>0.15500000000000003</v>
      </c>
      <c r="F29" s="44">
        <v>0.17000000000000004</v>
      </c>
      <c r="G29" s="44">
        <v>5.7500000000000016E-2</v>
      </c>
      <c r="H29" s="44"/>
      <c r="I29" s="44"/>
      <c r="J29" s="44"/>
      <c r="L29" s="44">
        <v>5.7500000000000016E-2</v>
      </c>
      <c r="M29" s="44"/>
      <c r="N29" s="44">
        <v>5.7500000000000016E-2</v>
      </c>
      <c r="T29" s="56" t="str">
        <f t="shared" si="1"/>
        <v>ColocaciónVivienda0.1175</v>
      </c>
      <c r="U29" s="56" t="s">
        <v>38</v>
      </c>
      <c r="V29" s="57" t="s">
        <v>26</v>
      </c>
      <c r="W29" s="58">
        <v>0.11750000000000001</v>
      </c>
      <c r="X29" s="59">
        <f t="shared" si="2"/>
        <v>47</v>
      </c>
      <c r="Y29" s="60"/>
      <c r="Z29" s="56" t="str">
        <f t="shared" si="3"/>
        <v>ColocaciónVivienda0.1175</v>
      </c>
      <c r="AA29" s="56" t="s">
        <v>38</v>
      </c>
      <c r="AB29" s="57" t="s">
        <v>26</v>
      </c>
      <c r="AC29" s="58">
        <v>0.11750000000000001</v>
      </c>
      <c r="AD29" s="59">
        <f t="shared" si="4"/>
        <v>58.75</v>
      </c>
      <c r="AE29" s="60"/>
      <c r="AF29" s="56" t="str">
        <f t="shared" si="5"/>
        <v>ColocaciónVivienda0.1175</v>
      </c>
      <c r="AG29" s="56" t="s">
        <v>38</v>
      </c>
      <c r="AH29" s="57" t="s">
        <v>26</v>
      </c>
      <c r="AI29" s="58">
        <v>0.11750000000000001</v>
      </c>
      <c r="AJ29" s="59">
        <f t="shared" si="6"/>
        <v>70.5</v>
      </c>
      <c r="AK29" s="60"/>
      <c r="AL29" s="56" t="str">
        <f t="shared" si="7"/>
        <v>ColocaciónVivienda0.1175</v>
      </c>
      <c r="AM29" s="56" t="s">
        <v>38</v>
      </c>
      <c r="AN29" s="57" t="s">
        <v>26</v>
      </c>
      <c r="AO29" s="58">
        <v>0.11750000000000001</v>
      </c>
      <c r="AP29" s="59">
        <f t="shared" si="8"/>
        <v>82.25</v>
      </c>
      <c r="AQ29" s="60"/>
      <c r="AR29" s="56" t="str">
        <f t="shared" si="9"/>
        <v>ColocaciónVivienda0.1175</v>
      </c>
      <c r="AS29" s="56" t="s">
        <v>38</v>
      </c>
      <c r="AT29" s="57" t="s">
        <v>26</v>
      </c>
      <c r="AU29" s="58">
        <v>0.11750000000000001</v>
      </c>
      <c r="AV29" s="59">
        <f t="shared" si="10"/>
        <v>94</v>
      </c>
      <c r="AW29" s="60"/>
      <c r="AX29" s="56" t="str">
        <f t="shared" si="11"/>
        <v>ColocaciónVivienda0.1175</v>
      </c>
      <c r="AY29" s="56" t="s">
        <v>38</v>
      </c>
      <c r="AZ29" s="57" t="s">
        <v>26</v>
      </c>
      <c r="BA29" s="58">
        <v>0.11750000000000001</v>
      </c>
      <c r="BB29" s="59">
        <f t="shared" si="12"/>
        <v>105.75000000000001</v>
      </c>
      <c r="BC29" s="60"/>
      <c r="BD29" s="142"/>
      <c r="BE29" s="60"/>
      <c r="BF29" s="60"/>
      <c r="BG29" s="60"/>
      <c r="BH29" s="60"/>
      <c r="BI29" s="60"/>
      <c r="BJ29" s="60"/>
      <c r="BK29" s="60"/>
    </row>
    <row r="30" spans="2:63">
      <c r="C30" s="44">
        <f t="shared" ref="C30" si="14">C29+0.25%</f>
        <v>0.13250000000000001</v>
      </c>
      <c r="E30" s="44">
        <v>0.15750000000000003</v>
      </c>
      <c r="F30" s="44">
        <v>0.17250000000000004</v>
      </c>
      <c r="G30" s="44">
        <v>6.0000000000000019E-2</v>
      </c>
      <c r="H30" s="44"/>
      <c r="I30" s="44"/>
      <c r="J30" s="44"/>
      <c r="L30" s="44">
        <v>6.0000000000000019E-2</v>
      </c>
      <c r="M30" s="44"/>
      <c r="N30" s="44">
        <v>6.0000000000000019E-2</v>
      </c>
      <c r="T30" s="56" t="str">
        <f t="shared" si="1"/>
        <v>ColocaciónVivienda0.12</v>
      </c>
      <c r="U30" s="56" t="s">
        <v>38</v>
      </c>
      <c r="V30" s="57" t="s">
        <v>26</v>
      </c>
      <c r="W30" s="58">
        <v>0.12</v>
      </c>
      <c r="X30" s="59">
        <f t="shared" si="2"/>
        <v>48</v>
      </c>
      <c r="Y30" s="60"/>
      <c r="Z30" s="56" t="str">
        <f t="shared" si="3"/>
        <v>ColocaciónVivienda0.12</v>
      </c>
      <c r="AA30" s="56" t="s">
        <v>38</v>
      </c>
      <c r="AB30" s="57" t="s">
        <v>26</v>
      </c>
      <c r="AC30" s="58">
        <v>0.12</v>
      </c>
      <c r="AD30" s="59">
        <f t="shared" si="4"/>
        <v>60</v>
      </c>
      <c r="AE30" s="60"/>
      <c r="AF30" s="56" t="str">
        <f t="shared" si="5"/>
        <v>ColocaciónVivienda0.12</v>
      </c>
      <c r="AG30" s="56" t="s">
        <v>38</v>
      </c>
      <c r="AH30" s="57" t="s">
        <v>26</v>
      </c>
      <c r="AI30" s="58">
        <v>0.12</v>
      </c>
      <c r="AJ30" s="59">
        <f t="shared" si="6"/>
        <v>72</v>
      </c>
      <c r="AK30" s="60"/>
      <c r="AL30" s="56" t="str">
        <f t="shared" si="7"/>
        <v>ColocaciónVivienda0.12</v>
      </c>
      <c r="AM30" s="56" t="s">
        <v>38</v>
      </c>
      <c r="AN30" s="57" t="s">
        <v>26</v>
      </c>
      <c r="AO30" s="58">
        <v>0.12</v>
      </c>
      <c r="AP30" s="59">
        <f t="shared" si="8"/>
        <v>84</v>
      </c>
      <c r="AQ30" s="60"/>
      <c r="AR30" s="56" t="str">
        <f t="shared" si="9"/>
        <v>ColocaciónVivienda0.12</v>
      </c>
      <c r="AS30" s="56" t="s">
        <v>38</v>
      </c>
      <c r="AT30" s="57" t="s">
        <v>26</v>
      </c>
      <c r="AU30" s="58">
        <v>0.12</v>
      </c>
      <c r="AV30" s="59">
        <f t="shared" si="10"/>
        <v>96</v>
      </c>
      <c r="AW30" s="60"/>
      <c r="AX30" s="56" t="str">
        <f t="shared" si="11"/>
        <v>ColocaciónVivienda0.12</v>
      </c>
      <c r="AY30" s="56" t="s">
        <v>38</v>
      </c>
      <c r="AZ30" s="57" t="s">
        <v>26</v>
      </c>
      <c r="BA30" s="58">
        <v>0.12</v>
      </c>
      <c r="BB30" s="59">
        <f t="shared" si="12"/>
        <v>108</v>
      </c>
      <c r="BC30" s="60"/>
      <c r="BD30" s="142"/>
      <c r="BE30" s="60"/>
      <c r="BF30" s="60"/>
      <c r="BG30" s="60"/>
      <c r="BH30" s="60"/>
      <c r="BI30" s="60"/>
      <c r="BJ30" s="60"/>
      <c r="BK30" s="60"/>
    </row>
    <row r="31" spans="2:63" ht="13.9" customHeight="1">
      <c r="C31" s="44">
        <f t="shared" ref="C31" si="15">C30+0.25%</f>
        <v>0.13500000000000001</v>
      </c>
      <c r="E31" s="44">
        <v>0.16000000000000003</v>
      </c>
      <c r="F31" s="44">
        <v>0.17500000000000004</v>
      </c>
      <c r="G31" s="44">
        <v>6.2500000000000014E-2</v>
      </c>
      <c r="H31" s="44"/>
      <c r="I31" s="44"/>
      <c r="J31" s="44"/>
      <c r="L31" s="44">
        <v>6.2500000000000014E-2</v>
      </c>
      <c r="M31" s="44"/>
      <c r="N31" s="44">
        <v>6.2500000000000014E-2</v>
      </c>
      <c r="V31" s="43"/>
      <c r="W31" s="43"/>
      <c r="X31" s="43"/>
      <c r="Y31" s="43"/>
      <c r="AB31" s="43"/>
      <c r="AC31" s="43"/>
      <c r="AD31" s="43"/>
      <c r="AE31" s="43"/>
      <c r="AH31" s="43"/>
      <c r="AI31" s="43"/>
      <c r="AJ31" s="43"/>
      <c r="AK31" s="43"/>
      <c r="AN31" s="43"/>
      <c r="AO31" s="43"/>
      <c r="AP31" s="43"/>
      <c r="AQ31" s="43"/>
      <c r="AT31" s="43"/>
      <c r="AU31" s="43"/>
      <c r="AV31" s="43"/>
      <c r="AW31" s="43"/>
      <c r="AZ31" s="43"/>
      <c r="BA31" s="43"/>
      <c r="BB31" s="43"/>
      <c r="BC31" s="43"/>
      <c r="BE31" s="43"/>
      <c r="BF31" s="43"/>
      <c r="BH31" s="43"/>
      <c r="BI31" s="43"/>
      <c r="BJ31" s="43"/>
      <c r="BK31" s="43"/>
    </row>
    <row r="32" spans="2:63" ht="13.9" customHeight="1">
      <c r="C32" s="44">
        <f t="shared" ref="C32" si="16">C31+0.25%</f>
        <v>0.13750000000000001</v>
      </c>
      <c r="E32" s="44">
        <v>0.16250000000000003</v>
      </c>
      <c r="F32" s="44">
        <v>0.17750000000000005</v>
      </c>
      <c r="G32" s="44">
        <v>6.5000000000000016E-2</v>
      </c>
      <c r="H32" s="44"/>
      <c r="I32" s="44"/>
      <c r="J32" s="44"/>
      <c r="L32" s="44">
        <v>6.5000000000000016E-2</v>
      </c>
      <c r="M32" s="44"/>
      <c r="N32" s="44">
        <v>6.5000000000000016E-2</v>
      </c>
      <c r="T32" s="53" t="s">
        <v>40</v>
      </c>
      <c r="U32" s="53" t="s">
        <v>37</v>
      </c>
      <c r="V32" s="53" t="s">
        <v>3</v>
      </c>
      <c r="W32" s="53" t="s">
        <v>0</v>
      </c>
      <c r="X32" s="53" t="s">
        <v>39</v>
      </c>
      <c r="Y32" s="54"/>
      <c r="Z32" s="53" t="s">
        <v>40</v>
      </c>
      <c r="AA32" s="53" t="s">
        <v>37</v>
      </c>
      <c r="AB32" s="53" t="s">
        <v>3</v>
      </c>
      <c r="AC32" s="53" t="s">
        <v>0</v>
      </c>
      <c r="AD32" s="53" t="s">
        <v>39</v>
      </c>
      <c r="AE32" s="54"/>
      <c r="AF32" s="53" t="s">
        <v>40</v>
      </c>
      <c r="AG32" s="53" t="s">
        <v>37</v>
      </c>
      <c r="AH32" s="53" t="s">
        <v>3</v>
      </c>
      <c r="AI32" s="53" t="s">
        <v>0</v>
      </c>
      <c r="AJ32" s="53" t="s">
        <v>39</v>
      </c>
      <c r="AK32" s="54"/>
      <c r="AL32" s="53" t="s">
        <v>40</v>
      </c>
      <c r="AM32" s="53" t="s">
        <v>37</v>
      </c>
      <c r="AN32" s="53" t="s">
        <v>3</v>
      </c>
      <c r="AO32" s="53" t="s">
        <v>0</v>
      </c>
      <c r="AP32" s="53" t="s">
        <v>39</v>
      </c>
      <c r="AQ32" s="54"/>
      <c r="AR32" s="53" t="s">
        <v>40</v>
      </c>
      <c r="AS32" s="53" t="s">
        <v>37</v>
      </c>
      <c r="AT32" s="53" t="s">
        <v>3</v>
      </c>
      <c r="AU32" s="53" t="s">
        <v>0</v>
      </c>
      <c r="AV32" s="53" t="s">
        <v>39</v>
      </c>
      <c r="AW32" s="54"/>
      <c r="AX32" s="53" t="s">
        <v>40</v>
      </c>
      <c r="AY32" s="53" t="s">
        <v>37</v>
      </c>
      <c r="AZ32" s="53" t="s">
        <v>3</v>
      </c>
      <c r="BA32" s="53" t="s">
        <v>0</v>
      </c>
      <c r="BB32" s="53" t="s">
        <v>39</v>
      </c>
      <c r="BC32" s="54"/>
      <c r="BD32" s="141"/>
      <c r="BE32" s="54"/>
      <c r="BF32" s="54"/>
      <c r="BG32" s="147"/>
      <c r="BH32" s="54"/>
      <c r="BI32" s="54"/>
      <c r="BJ32" s="54"/>
      <c r="BK32" s="54"/>
    </row>
    <row r="33" spans="3:63">
      <c r="C33" s="44">
        <f t="shared" ref="C33" si="17">C32+0.25%</f>
        <v>0.14000000000000001</v>
      </c>
      <c r="E33" s="44">
        <v>0.16500000000000004</v>
      </c>
      <c r="F33" s="44">
        <v>0.18000000000000005</v>
      </c>
      <c r="G33" s="44">
        <v>6.7500000000000018E-2</v>
      </c>
      <c r="H33" s="44"/>
      <c r="I33" s="44"/>
      <c r="J33" s="44"/>
      <c r="L33" s="44">
        <v>6.7500000000000018E-2</v>
      </c>
      <c r="M33" s="44"/>
      <c r="N33" s="44">
        <v>6.7500000000000018E-2</v>
      </c>
      <c r="T33" s="56" t="str">
        <f t="shared" ref="T33:T83" si="18">U33&amp;V33&amp;W33</f>
        <v>ColocaciónEmpresarial0.075</v>
      </c>
      <c r="U33" s="56" t="s">
        <v>38</v>
      </c>
      <c r="V33" s="57" t="s">
        <v>27</v>
      </c>
      <c r="W33" s="58">
        <v>7.5000000000000011E-2</v>
      </c>
      <c r="X33" s="59">
        <f t="shared" ref="X33:X83" si="19">W33*$V$3/$U$3</f>
        <v>30.000000000000004</v>
      </c>
      <c r="Y33" s="60"/>
      <c r="Z33" s="56" t="str">
        <f t="shared" ref="Z33:Z83" si="20">AA33&amp;AB33&amp;AC33</f>
        <v>ColocaciónEmpresarial0.075</v>
      </c>
      <c r="AA33" s="56" t="s">
        <v>38</v>
      </c>
      <c r="AB33" s="57" t="s">
        <v>27</v>
      </c>
      <c r="AC33" s="58">
        <v>7.5000000000000011E-2</v>
      </c>
      <c r="AD33" s="59">
        <f t="shared" ref="AD33:AD83" si="21">AC33*$AB$3/$AA$3</f>
        <v>37.500000000000007</v>
      </c>
      <c r="AE33" s="60"/>
      <c r="AF33" s="56" t="str">
        <f t="shared" ref="AF33:AF83" si="22">AG33&amp;AH33&amp;AI33</f>
        <v>ColocaciónEmpresarial0.075</v>
      </c>
      <c r="AG33" s="56" t="s">
        <v>38</v>
      </c>
      <c r="AH33" s="57" t="s">
        <v>27</v>
      </c>
      <c r="AI33" s="58">
        <v>7.5000000000000011E-2</v>
      </c>
      <c r="AJ33" s="59">
        <f t="shared" ref="AJ33:AJ83" si="23">AI33*$AH$3/$AG$3</f>
        <v>45.000000000000007</v>
      </c>
      <c r="AK33" s="60"/>
      <c r="AL33" s="56" t="str">
        <f t="shared" ref="AL33:AL83" si="24">AM33&amp;AN33&amp;AO33</f>
        <v>ColocaciónEmpresarial0.075</v>
      </c>
      <c r="AM33" s="56" t="s">
        <v>38</v>
      </c>
      <c r="AN33" s="57" t="s">
        <v>27</v>
      </c>
      <c r="AO33" s="58">
        <v>7.5000000000000011E-2</v>
      </c>
      <c r="AP33" s="59">
        <f t="shared" ref="AP33:AP83" si="25">AO33*$AN$3/$AM$3</f>
        <v>52.500000000000014</v>
      </c>
      <c r="AQ33" s="60"/>
      <c r="AR33" s="56" t="str">
        <f t="shared" ref="AR33:AR83" si="26">AS33&amp;AT33&amp;AU33</f>
        <v>ColocaciónEmpresarial0.075</v>
      </c>
      <c r="AS33" s="56" t="s">
        <v>38</v>
      </c>
      <c r="AT33" s="57" t="s">
        <v>27</v>
      </c>
      <c r="AU33" s="58">
        <v>7.5000000000000011E-2</v>
      </c>
      <c r="AV33" s="59">
        <f t="shared" ref="AV33:AV83" si="27">AU33*$AT$3/$AS$3</f>
        <v>60.000000000000007</v>
      </c>
      <c r="AW33" s="60"/>
      <c r="AX33" s="56" t="str">
        <f t="shared" ref="AX33:AX83" si="28">AY33&amp;AZ33&amp;BA33</f>
        <v>ColocaciónEmpresarial0.075</v>
      </c>
      <c r="AY33" s="56" t="s">
        <v>38</v>
      </c>
      <c r="AZ33" s="57" t="s">
        <v>27</v>
      </c>
      <c r="BA33" s="58">
        <v>7.5000000000000011E-2</v>
      </c>
      <c r="BB33" s="59">
        <f t="shared" ref="BB33:BB83" si="29">BA33*$AZ$3/$AY$3</f>
        <v>67.5</v>
      </c>
      <c r="BC33" s="60"/>
      <c r="BD33" s="142"/>
      <c r="BE33" s="60"/>
      <c r="BF33" s="60"/>
      <c r="BG33" s="60"/>
      <c r="BH33" s="60"/>
      <c r="BI33" s="60"/>
      <c r="BJ33" s="60"/>
      <c r="BK33" s="60"/>
    </row>
    <row r="34" spans="3:63">
      <c r="C34" s="44">
        <f t="shared" ref="C34" si="30">C33+0.25%</f>
        <v>0.14250000000000002</v>
      </c>
      <c r="E34" s="44">
        <v>0.16750000000000004</v>
      </c>
      <c r="F34" s="44">
        <v>0.18250000000000005</v>
      </c>
      <c r="G34" s="44">
        <v>7.0000000000000021E-2</v>
      </c>
      <c r="H34" s="44"/>
      <c r="I34" s="44"/>
      <c r="J34" s="44"/>
      <c r="L34" s="44">
        <v>7.0000000000000021E-2</v>
      </c>
      <c r="M34" s="44"/>
      <c r="N34" s="44">
        <v>7.0000000000000021E-2</v>
      </c>
      <c r="T34" s="56" t="str">
        <f t="shared" si="18"/>
        <v>ColocaciónEmpresarial0.0775</v>
      </c>
      <c r="U34" s="56" t="s">
        <v>38</v>
      </c>
      <c r="V34" s="57" t="s">
        <v>27</v>
      </c>
      <c r="W34" s="58">
        <v>7.7500000000000013E-2</v>
      </c>
      <c r="X34" s="59">
        <f t="shared" si="19"/>
        <v>31.000000000000004</v>
      </c>
      <c r="Y34" s="60"/>
      <c r="Z34" s="56" t="str">
        <f t="shared" si="20"/>
        <v>ColocaciónEmpresarial0.0775</v>
      </c>
      <c r="AA34" s="56" t="s">
        <v>38</v>
      </c>
      <c r="AB34" s="57" t="s">
        <v>27</v>
      </c>
      <c r="AC34" s="58">
        <v>7.7500000000000013E-2</v>
      </c>
      <c r="AD34" s="59">
        <f t="shared" si="21"/>
        <v>38.750000000000007</v>
      </c>
      <c r="AE34" s="60"/>
      <c r="AF34" s="56" t="str">
        <f t="shared" si="22"/>
        <v>ColocaciónEmpresarial0.0775</v>
      </c>
      <c r="AG34" s="56" t="s">
        <v>38</v>
      </c>
      <c r="AH34" s="57" t="s">
        <v>27</v>
      </c>
      <c r="AI34" s="58">
        <v>7.7500000000000013E-2</v>
      </c>
      <c r="AJ34" s="59">
        <f t="shared" si="23"/>
        <v>46.500000000000007</v>
      </c>
      <c r="AK34" s="60"/>
      <c r="AL34" s="56" t="str">
        <f t="shared" si="24"/>
        <v>ColocaciónEmpresarial0.0775</v>
      </c>
      <c r="AM34" s="56" t="s">
        <v>38</v>
      </c>
      <c r="AN34" s="57" t="s">
        <v>27</v>
      </c>
      <c r="AO34" s="58">
        <v>7.7500000000000013E-2</v>
      </c>
      <c r="AP34" s="59">
        <f t="shared" si="25"/>
        <v>54.250000000000007</v>
      </c>
      <c r="AQ34" s="60"/>
      <c r="AR34" s="56" t="str">
        <f t="shared" si="26"/>
        <v>ColocaciónEmpresarial0.0775</v>
      </c>
      <c r="AS34" s="56" t="s">
        <v>38</v>
      </c>
      <c r="AT34" s="57" t="s">
        <v>27</v>
      </c>
      <c r="AU34" s="58">
        <v>7.7500000000000013E-2</v>
      </c>
      <c r="AV34" s="59">
        <f t="shared" si="27"/>
        <v>62.000000000000007</v>
      </c>
      <c r="AW34" s="60"/>
      <c r="AX34" s="56" t="str">
        <f t="shared" si="28"/>
        <v>ColocaciónEmpresarial0.0775</v>
      </c>
      <c r="AY34" s="56" t="s">
        <v>38</v>
      </c>
      <c r="AZ34" s="57" t="s">
        <v>27</v>
      </c>
      <c r="BA34" s="58">
        <v>7.7500000000000013E-2</v>
      </c>
      <c r="BB34" s="59">
        <f t="shared" si="29"/>
        <v>69.750000000000014</v>
      </c>
      <c r="BC34" s="60"/>
      <c r="BD34" s="142"/>
      <c r="BE34" s="60"/>
      <c r="BF34" s="60"/>
      <c r="BG34" s="60"/>
      <c r="BH34" s="60"/>
      <c r="BI34" s="60"/>
      <c r="BJ34" s="60"/>
      <c r="BK34" s="60"/>
    </row>
    <row r="35" spans="3:63">
      <c r="C35" s="44">
        <f t="shared" ref="C35" si="31">C34+0.25%</f>
        <v>0.14500000000000002</v>
      </c>
      <c r="E35" s="44">
        <v>0.17000000000000004</v>
      </c>
      <c r="F35" s="44">
        <v>0.18500000000000005</v>
      </c>
      <c r="G35" s="44">
        <v>7.2500000000000023E-2</v>
      </c>
      <c r="H35" s="44"/>
      <c r="I35" s="44"/>
      <c r="J35" s="44"/>
      <c r="L35" s="44">
        <v>7.2500000000000023E-2</v>
      </c>
      <c r="M35" s="44"/>
      <c r="N35" s="44">
        <v>7.2500000000000023E-2</v>
      </c>
      <c r="T35" s="56" t="str">
        <f t="shared" si="18"/>
        <v>ColocaciónEmpresarial0.08</v>
      </c>
      <c r="U35" s="56" t="s">
        <v>38</v>
      </c>
      <c r="V35" s="57" t="s">
        <v>27</v>
      </c>
      <c r="W35" s="58">
        <v>0.08</v>
      </c>
      <c r="X35" s="59">
        <f t="shared" si="19"/>
        <v>32</v>
      </c>
      <c r="Y35" s="60"/>
      <c r="Z35" s="56" t="str">
        <f t="shared" si="20"/>
        <v>ColocaciónEmpresarial0.08</v>
      </c>
      <c r="AA35" s="56" t="s">
        <v>38</v>
      </c>
      <c r="AB35" s="57" t="s">
        <v>27</v>
      </c>
      <c r="AC35" s="58">
        <v>0.08</v>
      </c>
      <c r="AD35" s="59">
        <f t="shared" si="21"/>
        <v>40</v>
      </c>
      <c r="AE35" s="60"/>
      <c r="AF35" s="56" t="str">
        <f t="shared" si="22"/>
        <v>ColocaciónEmpresarial0.08</v>
      </c>
      <c r="AG35" s="56" t="s">
        <v>38</v>
      </c>
      <c r="AH35" s="57" t="s">
        <v>27</v>
      </c>
      <c r="AI35" s="58">
        <v>0.08</v>
      </c>
      <c r="AJ35" s="59">
        <f t="shared" si="23"/>
        <v>48</v>
      </c>
      <c r="AK35" s="60"/>
      <c r="AL35" s="56" t="str">
        <f t="shared" si="24"/>
        <v>ColocaciónEmpresarial0.08</v>
      </c>
      <c r="AM35" s="56" t="s">
        <v>38</v>
      </c>
      <c r="AN35" s="57" t="s">
        <v>27</v>
      </c>
      <c r="AO35" s="58">
        <v>0.08</v>
      </c>
      <c r="AP35" s="59">
        <f t="shared" si="25"/>
        <v>56.000000000000007</v>
      </c>
      <c r="AQ35" s="60"/>
      <c r="AR35" s="56" t="str">
        <f t="shared" si="26"/>
        <v>ColocaciónEmpresarial0.08</v>
      </c>
      <c r="AS35" s="56" t="s">
        <v>38</v>
      </c>
      <c r="AT35" s="57" t="s">
        <v>27</v>
      </c>
      <c r="AU35" s="58">
        <v>0.08</v>
      </c>
      <c r="AV35" s="59">
        <f t="shared" si="27"/>
        <v>64</v>
      </c>
      <c r="AW35" s="60"/>
      <c r="AX35" s="56" t="str">
        <f t="shared" si="28"/>
        <v>ColocaciónEmpresarial0.08</v>
      </c>
      <c r="AY35" s="56" t="s">
        <v>38</v>
      </c>
      <c r="AZ35" s="57" t="s">
        <v>27</v>
      </c>
      <c r="BA35" s="58">
        <v>0.08</v>
      </c>
      <c r="BB35" s="59">
        <f t="shared" si="29"/>
        <v>72</v>
      </c>
      <c r="BC35" s="60"/>
      <c r="BD35" s="142"/>
      <c r="BE35" s="60"/>
      <c r="BF35" s="60"/>
      <c r="BG35" s="60"/>
      <c r="BH35" s="60"/>
      <c r="BI35" s="60"/>
      <c r="BJ35" s="60"/>
      <c r="BK35" s="60"/>
    </row>
    <row r="36" spans="3:63">
      <c r="C36" s="44">
        <f t="shared" ref="C36:C57" si="32">C35+0.25%</f>
        <v>0.14750000000000002</v>
      </c>
      <c r="E36" s="44">
        <v>0.17250000000000004</v>
      </c>
      <c r="F36" s="44">
        <v>0.18750000000000006</v>
      </c>
      <c r="G36" s="44">
        <v>7.5000000000000025E-2</v>
      </c>
      <c r="H36" s="44"/>
      <c r="I36" s="44"/>
      <c r="J36" s="44"/>
      <c r="L36" s="44">
        <v>7.5000000000000025E-2</v>
      </c>
      <c r="M36" s="44"/>
      <c r="N36" s="44">
        <v>7.5000000000000025E-2</v>
      </c>
      <c r="T36" s="56" t="str">
        <f t="shared" si="18"/>
        <v>ColocaciónEmpresarial0.0825</v>
      </c>
      <c r="U36" s="56" t="s">
        <v>38</v>
      </c>
      <c r="V36" s="57" t="s">
        <v>27</v>
      </c>
      <c r="W36" s="58">
        <v>8.2500000000000004E-2</v>
      </c>
      <c r="X36" s="59">
        <f t="shared" si="19"/>
        <v>33</v>
      </c>
      <c r="Y36" s="60"/>
      <c r="Z36" s="56" t="str">
        <f t="shared" si="20"/>
        <v>ColocaciónEmpresarial0.0825</v>
      </c>
      <c r="AA36" s="56" t="s">
        <v>38</v>
      </c>
      <c r="AB36" s="57" t="s">
        <v>27</v>
      </c>
      <c r="AC36" s="58">
        <v>8.2500000000000004E-2</v>
      </c>
      <c r="AD36" s="59">
        <f t="shared" si="21"/>
        <v>41.25</v>
      </c>
      <c r="AE36" s="60"/>
      <c r="AF36" s="56" t="str">
        <f t="shared" si="22"/>
        <v>ColocaciónEmpresarial0.0825</v>
      </c>
      <c r="AG36" s="56" t="s">
        <v>38</v>
      </c>
      <c r="AH36" s="57" t="s">
        <v>27</v>
      </c>
      <c r="AI36" s="58">
        <v>8.2500000000000004E-2</v>
      </c>
      <c r="AJ36" s="59">
        <f t="shared" si="23"/>
        <v>49.5</v>
      </c>
      <c r="AK36" s="60"/>
      <c r="AL36" s="56" t="str">
        <f t="shared" si="24"/>
        <v>ColocaciónEmpresarial0.0825</v>
      </c>
      <c r="AM36" s="56" t="s">
        <v>38</v>
      </c>
      <c r="AN36" s="57" t="s">
        <v>27</v>
      </c>
      <c r="AO36" s="58">
        <v>8.2500000000000004E-2</v>
      </c>
      <c r="AP36" s="59">
        <f t="shared" si="25"/>
        <v>57.75</v>
      </c>
      <c r="AQ36" s="60"/>
      <c r="AR36" s="56" t="str">
        <f t="shared" si="26"/>
        <v>ColocaciónEmpresarial0.0825</v>
      </c>
      <c r="AS36" s="56" t="s">
        <v>38</v>
      </c>
      <c r="AT36" s="57" t="s">
        <v>27</v>
      </c>
      <c r="AU36" s="58">
        <v>8.2500000000000004E-2</v>
      </c>
      <c r="AV36" s="59">
        <f t="shared" si="27"/>
        <v>66</v>
      </c>
      <c r="AW36" s="60"/>
      <c r="AX36" s="56" t="str">
        <f t="shared" si="28"/>
        <v>ColocaciónEmpresarial0.0825</v>
      </c>
      <c r="AY36" s="56" t="s">
        <v>38</v>
      </c>
      <c r="AZ36" s="57" t="s">
        <v>27</v>
      </c>
      <c r="BA36" s="58">
        <v>8.2500000000000004E-2</v>
      </c>
      <c r="BB36" s="59">
        <f t="shared" si="29"/>
        <v>74.25</v>
      </c>
      <c r="BC36" s="60"/>
      <c r="BD36" s="142"/>
      <c r="BE36" s="60"/>
      <c r="BF36" s="60"/>
      <c r="BG36" s="60"/>
      <c r="BH36" s="60"/>
      <c r="BI36" s="60"/>
      <c r="BJ36" s="60"/>
      <c r="BK36" s="60"/>
    </row>
    <row r="37" spans="3:63">
      <c r="C37" s="44">
        <f t="shared" si="32"/>
        <v>0.15000000000000002</v>
      </c>
      <c r="E37" s="44">
        <v>0.17500000000000004</v>
      </c>
      <c r="F37" s="44">
        <v>0.19000000000000006</v>
      </c>
      <c r="G37" s="44">
        <v>7.7500000000000027E-2</v>
      </c>
      <c r="H37" s="44"/>
      <c r="I37" s="44"/>
      <c r="J37" s="44"/>
      <c r="L37" s="44">
        <v>7.7500000000000027E-2</v>
      </c>
      <c r="M37" s="44"/>
      <c r="N37" s="44">
        <v>7.7500000000000027E-2</v>
      </c>
      <c r="T37" s="56" t="str">
        <f t="shared" si="18"/>
        <v>ColocaciónEmpresarial0.085</v>
      </c>
      <c r="U37" s="56" t="s">
        <v>38</v>
      </c>
      <c r="V37" s="57" t="s">
        <v>27</v>
      </c>
      <c r="W37" s="58">
        <v>8.5000000000000006E-2</v>
      </c>
      <c r="X37" s="59">
        <f t="shared" si="19"/>
        <v>34</v>
      </c>
      <c r="Y37" s="60"/>
      <c r="Z37" s="56" t="str">
        <f t="shared" si="20"/>
        <v>ColocaciónEmpresarial0.085</v>
      </c>
      <c r="AA37" s="56" t="s">
        <v>38</v>
      </c>
      <c r="AB37" s="57" t="s">
        <v>27</v>
      </c>
      <c r="AC37" s="58">
        <v>8.5000000000000006E-2</v>
      </c>
      <c r="AD37" s="59">
        <f t="shared" si="21"/>
        <v>42.500000000000007</v>
      </c>
      <c r="AE37" s="60"/>
      <c r="AF37" s="56" t="str">
        <f t="shared" si="22"/>
        <v>ColocaciónEmpresarial0.085</v>
      </c>
      <c r="AG37" s="56" t="s">
        <v>38</v>
      </c>
      <c r="AH37" s="57" t="s">
        <v>27</v>
      </c>
      <c r="AI37" s="58">
        <v>8.5000000000000006E-2</v>
      </c>
      <c r="AJ37" s="59">
        <f t="shared" si="23"/>
        <v>51</v>
      </c>
      <c r="AK37" s="60"/>
      <c r="AL37" s="56" t="str">
        <f t="shared" si="24"/>
        <v>ColocaciónEmpresarial0.085</v>
      </c>
      <c r="AM37" s="56" t="s">
        <v>38</v>
      </c>
      <c r="AN37" s="57" t="s">
        <v>27</v>
      </c>
      <c r="AO37" s="58">
        <v>8.5000000000000006E-2</v>
      </c>
      <c r="AP37" s="59">
        <f t="shared" si="25"/>
        <v>59.500000000000007</v>
      </c>
      <c r="AQ37" s="60"/>
      <c r="AR37" s="56" t="str">
        <f t="shared" si="26"/>
        <v>ColocaciónEmpresarial0.085</v>
      </c>
      <c r="AS37" s="56" t="s">
        <v>38</v>
      </c>
      <c r="AT37" s="57" t="s">
        <v>27</v>
      </c>
      <c r="AU37" s="58">
        <v>8.5000000000000006E-2</v>
      </c>
      <c r="AV37" s="59">
        <f t="shared" si="27"/>
        <v>68</v>
      </c>
      <c r="AW37" s="60"/>
      <c r="AX37" s="56" t="str">
        <f t="shared" si="28"/>
        <v>ColocaciónEmpresarial0.085</v>
      </c>
      <c r="AY37" s="56" t="s">
        <v>38</v>
      </c>
      <c r="AZ37" s="57" t="s">
        <v>27</v>
      </c>
      <c r="BA37" s="58">
        <v>8.5000000000000006E-2</v>
      </c>
      <c r="BB37" s="59">
        <f t="shared" si="29"/>
        <v>76.5</v>
      </c>
      <c r="BC37" s="60"/>
      <c r="BD37" s="142"/>
      <c r="BE37" s="60"/>
      <c r="BF37" s="60"/>
      <c r="BG37" s="60"/>
      <c r="BH37" s="60"/>
      <c r="BI37" s="60"/>
      <c r="BJ37" s="60"/>
      <c r="BK37" s="60"/>
    </row>
    <row r="38" spans="3:63">
      <c r="C38" s="44">
        <f t="shared" si="32"/>
        <v>0.15250000000000002</v>
      </c>
      <c r="E38" s="44">
        <v>0.17750000000000005</v>
      </c>
      <c r="G38" s="44">
        <v>8.0000000000000029E-2</v>
      </c>
      <c r="H38" s="44"/>
      <c r="I38" s="44"/>
      <c r="J38" s="44"/>
      <c r="L38" s="44">
        <v>8.0000000000000029E-2</v>
      </c>
      <c r="M38" s="44"/>
      <c r="N38" s="44">
        <v>8.0000000000000029E-2</v>
      </c>
      <c r="T38" s="56" t="str">
        <f t="shared" si="18"/>
        <v>ColocaciónEmpresarial0.0875</v>
      </c>
      <c r="U38" s="56" t="s">
        <v>38</v>
      </c>
      <c r="V38" s="57" t="s">
        <v>27</v>
      </c>
      <c r="W38" s="58">
        <v>8.7500000000000008E-2</v>
      </c>
      <c r="X38" s="59">
        <f t="shared" si="19"/>
        <v>35</v>
      </c>
      <c r="Y38" s="60"/>
      <c r="Z38" s="56" t="str">
        <f t="shared" si="20"/>
        <v>ColocaciónEmpresarial0.0875</v>
      </c>
      <c r="AA38" s="56" t="s">
        <v>38</v>
      </c>
      <c r="AB38" s="57" t="s">
        <v>27</v>
      </c>
      <c r="AC38" s="58">
        <v>8.7500000000000008E-2</v>
      </c>
      <c r="AD38" s="59">
        <f t="shared" si="21"/>
        <v>43.750000000000007</v>
      </c>
      <c r="AE38" s="60"/>
      <c r="AF38" s="56" t="str">
        <f t="shared" si="22"/>
        <v>ColocaciónEmpresarial0.0875</v>
      </c>
      <c r="AG38" s="56" t="s">
        <v>38</v>
      </c>
      <c r="AH38" s="57" t="s">
        <v>27</v>
      </c>
      <c r="AI38" s="58">
        <v>8.7500000000000008E-2</v>
      </c>
      <c r="AJ38" s="59">
        <f t="shared" si="23"/>
        <v>52.5</v>
      </c>
      <c r="AK38" s="60"/>
      <c r="AL38" s="56" t="str">
        <f t="shared" si="24"/>
        <v>ColocaciónEmpresarial0.0875</v>
      </c>
      <c r="AM38" s="56" t="s">
        <v>38</v>
      </c>
      <c r="AN38" s="57" t="s">
        <v>27</v>
      </c>
      <c r="AO38" s="58">
        <v>8.7500000000000008E-2</v>
      </c>
      <c r="AP38" s="59">
        <f t="shared" si="25"/>
        <v>61.25</v>
      </c>
      <c r="AQ38" s="60"/>
      <c r="AR38" s="56" t="str">
        <f t="shared" si="26"/>
        <v>ColocaciónEmpresarial0.0875</v>
      </c>
      <c r="AS38" s="56" t="s">
        <v>38</v>
      </c>
      <c r="AT38" s="57" t="s">
        <v>27</v>
      </c>
      <c r="AU38" s="58">
        <v>8.7500000000000008E-2</v>
      </c>
      <c r="AV38" s="59">
        <f t="shared" si="27"/>
        <v>70</v>
      </c>
      <c r="AW38" s="60"/>
      <c r="AX38" s="56" t="str">
        <f t="shared" si="28"/>
        <v>ColocaciónEmpresarial0.0875</v>
      </c>
      <c r="AY38" s="56" t="s">
        <v>38</v>
      </c>
      <c r="AZ38" s="57" t="s">
        <v>27</v>
      </c>
      <c r="BA38" s="58">
        <v>8.7500000000000008E-2</v>
      </c>
      <c r="BB38" s="59">
        <f t="shared" si="29"/>
        <v>78.750000000000014</v>
      </c>
      <c r="BC38" s="60"/>
      <c r="BD38" s="142"/>
      <c r="BE38" s="60"/>
      <c r="BF38" s="60"/>
      <c r="BG38" s="60"/>
      <c r="BH38" s="60"/>
      <c r="BI38" s="60"/>
      <c r="BJ38" s="60"/>
      <c r="BK38" s="60"/>
    </row>
    <row r="39" spans="3:63">
      <c r="C39" s="44">
        <f t="shared" si="32"/>
        <v>0.15500000000000003</v>
      </c>
      <c r="E39" s="44">
        <v>0.18000000000000005</v>
      </c>
      <c r="G39" s="44">
        <v>8.2500000000000032E-2</v>
      </c>
      <c r="H39" s="44"/>
      <c r="I39" s="44"/>
      <c r="J39" s="44"/>
      <c r="L39" s="44">
        <v>8.2500000000000032E-2</v>
      </c>
      <c r="M39" s="44"/>
      <c r="N39" s="44">
        <v>8.2500000000000032E-2</v>
      </c>
      <c r="T39" s="56" t="str">
        <f t="shared" si="18"/>
        <v>ColocaciónEmpresarial0.09</v>
      </c>
      <c r="U39" s="56" t="s">
        <v>38</v>
      </c>
      <c r="V39" s="57" t="s">
        <v>27</v>
      </c>
      <c r="W39" s="58">
        <v>0.09</v>
      </c>
      <c r="X39" s="59">
        <f t="shared" si="19"/>
        <v>36</v>
      </c>
      <c r="Y39" s="60"/>
      <c r="Z39" s="56" t="str">
        <f t="shared" si="20"/>
        <v>ColocaciónEmpresarial0.09</v>
      </c>
      <c r="AA39" s="56" t="s">
        <v>38</v>
      </c>
      <c r="AB39" s="57" t="s">
        <v>27</v>
      </c>
      <c r="AC39" s="58">
        <v>0.09</v>
      </c>
      <c r="AD39" s="59">
        <f t="shared" si="21"/>
        <v>44.999999999999993</v>
      </c>
      <c r="AE39" s="60"/>
      <c r="AF39" s="56" t="str">
        <f t="shared" si="22"/>
        <v>ColocaciónEmpresarial0.09</v>
      </c>
      <c r="AG39" s="56" t="s">
        <v>38</v>
      </c>
      <c r="AH39" s="57" t="s">
        <v>27</v>
      </c>
      <c r="AI39" s="58">
        <v>0.09</v>
      </c>
      <c r="AJ39" s="59">
        <f t="shared" si="23"/>
        <v>54</v>
      </c>
      <c r="AK39" s="60"/>
      <c r="AL39" s="56" t="str">
        <f t="shared" si="24"/>
        <v>ColocaciónEmpresarial0.09</v>
      </c>
      <c r="AM39" s="56" t="s">
        <v>38</v>
      </c>
      <c r="AN39" s="57" t="s">
        <v>27</v>
      </c>
      <c r="AO39" s="58">
        <v>0.09</v>
      </c>
      <c r="AP39" s="59">
        <f t="shared" si="25"/>
        <v>63</v>
      </c>
      <c r="AQ39" s="60"/>
      <c r="AR39" s="56" t="str">
        <f t="shared" si="26"/>
        <v>ColocaciónEmpresarial0.09</v>
      </c>
      <c r="AS39" s="56" t="s">
        <v>38</v>
      </c>
      <c r="AT39" s="57" t="s">
        <v>27</v>
      </c>
      <c r="AU39" s="58">
        <v>0.09</v>
      </c>
      <c r="AV39" s="59">
        <f t="shared" si="27"/>
        <v>72</v>
      </c>
      <c r="AW39" s="60"/>
      <c r="AX39" s="56" t="str">
        <f t="shared" si="28"/>
        <v>ColocaciónEmpresarial0.09</v>
      </c>
      <c r="AY39" s="56" t="s">
        <v>38</v>
      </c>
      <c r="AZ39" s="57" t="s">
        <v>27</v>
      </c>
      <c r="BA39" s="58">
        <v>0.09</v>
      </c>
      <c r="BB39" s="59">
        <f t="shared" si="29"/>
        <v>80.999999999999986</v>
      </c>
      <c r="BC39" s="60"/>
      <c r="BD39" s="142"/>
      <c r="BE39" s="60"/>
      <c r="BF39" s="60"/>
      <c r="BG39" s="60"/>
      <c r="BH39" s="60"/>
      <c r="BI39" s="60"/>
      <c r="BJ39" s="60"/>
      <c r="BK39" s="60"/>
    </row>
    <row r="40" spans="3:63">
      <c r="C40" s="44">
        <f t="shared" si="32"/>
        <v>0.15750000000000003</v>
      </c>
      <c r="E40" s="44">
        <v>0.18250000000000005</v>
      </c>
      <c r="G40" s="44">
        <v>8.5000000000000034E-2</v>
      </c>
      <c r="H40" s="44"/>
      <c r="I40" s="44"/>
      <c r="J40" s="44"/>
      <c r="L40" s="44">
        <v>8.5000000000000034E-2</v>
      </c>
      <c r="M40" s="44"/>
      <c r="N40" s="44">
        <v>8.5000000000000034E-2</v>
      </c>
      <c r="T40" s="56" t="str">
        <f t="shared" si="18"/>
        <v>ColocaciónEmpresarial0.0925</v>
      </c>
      <c r="U40" s="56" t="s">
        <v>38</v>
      </c>
      <c r="V40" s="57" t="s">
        <v>27</v>
      </c>
      <c r="W40" s="58">
        <v>9.2499999999999999E-2</v>
      </c>
      <c r="X40" s="59">
        <f t="shared" si="19"/>
        <v>37</v>
      </c>
      <c r="Y40" s="60"/>
      <c r="Z40" s="56" t="str">
        <f t="shared" si="20"/>
        <v>ColocaciónEmpresarial0.0925</v>
      </c>
      <c r="AA40" s="56" t="s">
        <v>38</v>
      </c>
      <c r="AB40" s="57" t="s">
        <v>27</v>
      </c>
      <c r="AC40" s="58">
        <v>9.2499999999999999E-2</v>
      </c>
      <c r="AD40" s="59">
        <f t="shared" si="21"/>
        <v>46.25</v>
      </c>
      <c r="AE40" s="60"/>
      <c r="AF40" s="56" t="str">
        <f t="shared" si="22"/>
        <v>ColocaciónEmpresarial0.0925</v>
      </c>
      <c r="AG40" s="56" t="s">
        <v>38</v>
      </c>
      <c r="AH40" s="57" t="s">
        <v>27</v>
      </c>
      <c r="AI40" s="58">
        <v>9.2499999999999999E-2</v>
      </c>
      <c r="AJ40" s="59">
        <f t="shared" si="23"/>
        <v>55.499999999999993</v>
      </c>
      <c r="AK40" s="60"/>
      <c r="AL40" s="56" t="str">
        <f t="shared" si="24"/>
        <v>ColocaciónEmpresarial0.0925</v>
      </c>
      <c r="AM40" s="56" t="s">
        <v>38</v>
      </c>
      <c r="AN40" s="57" t="s">
        <v>27</v>
      </c>
      <c r="AO40" s="58">
        <v>9.2499999999999999E-2</v>
      </c>
      <c r="AP40" s="59">
        <f t="shared" si="25"/>
        <v>64.75</v>
      </c>
      <c r="AQ40" s="60"/>
      <c r="AR40" s="56" t="str">
        <f t="shared" si="26"/>
        <v>ColocaciónEmpresarial0.0925</v>
      </c>
      <c r="AS40" s="56" t="s">
        <v>38</v>
      </c>
      <c r="AT40" s="57" t="s">
        <v>27</v>
      </c>
      <c r="AU40" s="58">
        <v>9.2499999999999999E-2</v>
      </c>
      <c r="AV40" s="59">
        <f t="shared" si="27"/>
        <v>74</v>
      </c>
      <c r="AW40" s="60"/>
      <c r="AX40" s="56" t="str">
        <f t="shared" si="28"/>
        <v>ColocaciónEmpresarial0.0925</v>
      </c>
      <c r="AY40" s="56" t="s">
        <v>38</v>
      </c>
      <c r="AZ40" s="57" t="s">
        <v>27</v>
      </c>
      <c r="BA40" s="58">
        <v>9.2499999999999999E-2</v>
      </c>
      <c r="BB40" s="59">
        <f t="shared" si="29"/>
        <v>83.25</v>
      </c>
      <c r="BC40" s="60"/>
      <c r="BD40" s="142"/>
      <c r="BE40" s="60"/>
      <c r="BF40" s="60"/>
      <c r="BG40" s="60"/>
      <c r="BH40" s="60"/>
      <c r="BI40" s="60"/>
      <c r="BJ40" s="60"/>
      <c r="BK40" s="60"/>
    </row>
    <row r="41" spans="3:63">
      <c r="C41" s="44">
        <f t="shared" si="32"/>
        <v>0.16000000000000003</v>
      </c>
      <c r="E41" s="44">
        <v>0.18500000000000005</v>
      </c>
      <c r="G41" s="44">
        <v>8.7500000000000036E-2</v>
      </c>
      <c r="H41" s="44"/>
      <c r="I41" s="44"/>
      <c r="J41" s="44"/>
      <c r="L41" s="44">
        <v>8.7500000000000036E-2</v>
      </c>
      <c r="M41" s="44"/>
      <c r="N41" s="44">
        <v>8.7500000000000036E-2</v>
      </c>
      <c r="T41" s="56" t="str">
        <f t="shared" si="18"/>
        <v>ColocaciónEmpresarial0.095</v>
      </c>
      <c r="U41" s="56" t="s">
        <v>38</v>
      </c>
      <c r="V41" s="57" t="s">
        <v>27</v>
      </c>
      <c r="W41" s="58">
        <v>9.5000000000000001E-2</v>
      </c>
      <c r="X41" s="59">
        <f t="shared" si="19"/>
        <v>38</v>
      </c>
      <c r="Y41" s="60"/>
      <c r="Z41" s="56" t="str">
        <f t="shared" si="20"/>
        <v>ColocaciónEmpresarial0.095</v>
      </c>
      <c r="AA41" s="56" t="s">
        <v>38</v>
      </c>
      <c r="AB41" s="57" t="s">
        <v>27</v>
      </c>
      <c r="AC41" s="58">
        <v>9.5000000000000001E-2</v>
      </c>
      <c r="AD41" s="59">
        <f t="shared" si="21"/>
        <v>47.5</v>
      </c>
      <c r="AE41" s="60"/>
      <c r="AF41" s="56" t="str">
        <f t="shared" si="22"/>
        <v>ColocaciónEmpresarial0.095</v>
      </c>
      <c r="AG41" s="56" t="s">
        <v>38</v>
      </c>
      <c r="AH41" s="57" t="s">
        <v>27</v>
      </c>
      <c r="AI41" s="58">
        <v>9.5000000000000001E-2</v>
      </c>
      <c r="AJ41" s="59">
        <f t="shared" si="23"/>
        <v>57.000000000000007</v>
      </c>
      <c r="AK41" s="60"/>
      <c r="AL41" s="56" t="str">
        <f t="shared" si="24"/>
        <v>ColocaciónEmpresarial0.095</v>
      </c>
      <c r="AM41" s="56" t="s">
        <v>38</v>
      </c>
      <c r="AN41" s="57" t="s">
        <v>27</v>
      </c>
      <c r="AO41" s="58">
        <v>9.5000000000000001E-2</v>
      </c>
      <c r="AP41" s="59">
        <f t="shared" si="25"/>
        <v>66.5</v>
      </c>
      <c r="AQ41" s="60"/>
      <c r="AR41" s="56" t="str">
        <f t="shared" si="26"/>
        <v>ColocaciónEmpresarial0.095</v>
      </c>
      <c r="AS41" s="56" t="s">
        <v>38</v>
      </c>
      <c r="AT41" s="57" t="s">
        <v>27</v>
      </c>
      <c r="AU41" s="58">
        <v>9.5000000000000001E-2</v>
      </c>
      <c r="AV41" s="59">
        <f t="shared" si="27"/>
        <v>76</v>
      </c>
      <c r="AW41" s="60"/>
      <c r="AX41" s="56" t="str">
        <f t="shared" si="28"/>
        <v>ColocaciónEmpresarial0.095</v>
      </c>
      <c r="AY41" s="56" t="s">
        <v>38</v>
      </c>
      <c r="AZ41" s="57" t="s">
        <v>27</v>
      </c>
      <c r="BA41" s="58">
        <v>9.5000000000000001E-2</v>
      </c>
      <c r="BB41" s="59">
        <f t="shared" si="29"/>
        <v>85.5</v>
      </c>
      <c r="BC41" s="60"/>
      <c r="BD41" s="142"/>
      <c r="BE41" s="60"/>
      <c r="BF41" s="60"/>
      <c r="BG41" s="60"/>
      <c r="BH41" s="60"/>
      <c r="BI41" s="60"/>
      <c r="BJ41" s="60"/>
      <c r="BK41" s="60"/>
    </row>
    <row r="42" spans="3:63">
      <c r="C42" s="44">
        <f t="shared" si="32"/>
        <v>0.16250000000000003</v>
      </c>
      <c r="E42" s="44">
        <v>0.18750000000000006</v>
      </c>
      <c r="G42" s="44">
        <v>9.0000000000000038E-2</v>
      </c>
      <c r="H42" s="44"/>
      <c r="I42" s="44"/>
      <c r="J42" s="44"/>
      <c r="L42" s="44">
        <v>9.0000000000000038E-2</v>
      </c>
      <c r="M42" s="44"/>
      <c r="N42" s="44">
        <v>9.0000000000000038E-2</v>
      </c>
      <c r="T42" s="56" t="str">
        <f t="shared" si="18"/>
        <v>ColocaciónEmpresarial0.0975</v>
      </c>
      <c r="U42" s="56" t="s">
        <v>38</v>
      </c>
      <c r="V42" s="57" t="s">
        <v>27</v>
      </c>
      <c r="W42" s="58">
        <v>9.7500000000000003E-2</v>
      </c>
      <c r="X42" s="59">
        <f t="shared" si="19"/>
        <v>39</v>
      </c>
      <c r="Y42" s="60"/>
      <c r="Z42" s="56" t="str">
        <f t="shared" si="20"/>
        <v>ColocaciónEmpresarial0.0975</v>
      </c>
      <c r="AA42" s="56" t="s">
        <v>38</v>
      </c>
      <c r="AB42" s="57" t="s">
        <v>27</v>
      </c>
      <c r="AC42" s="58">
        <v>9.7500000000000003E-2</v>
      </c>
      <c r="AD42" s="59">
        <f t="shared" si="21"/>
        <v>48.75</v>
      </c>
      <c r="AE42" s="60"/>
      <c r="AF42" s="56" t="str">
        <f t="shared" si="22"/>
        <v>ColocaciónEmpresarial0.0975</v>
      </c>
      <c r="AG42" s="56" t="s">
        <v>38</v>
      </c>
      <c r="AH42" s="57" t="s">
        <v>27</v>
      </c>
      <c r="AI42" s="58">
        <v>9.7500000000000003E-2</v>
      </c>
      <c r="AJ42" s="59">
        <f t="shared" si="23"/>
        <v>58.499999999999993</v>
      </c>
      <c r="AK42" s="60"/>
      <c r="AL42" s="56" t="str">
        <f t="shared" si="24"/>
        <v>ColocaciónEmpresarial0.0975</v>
      </c>
      <c r="AM42" s="56" t="s">
        <v>38</v>
      </c>
      <c r="AN42" s="57" t="s">
        <v>27</v>
      </c>
      <c r="AO42" s="58">
        <v>9.7500000000000003E-2</v>
      </c>
      <c r="AP42" s="59">
        <f t="shared" si="25"/>
        <v>68.25</v>
      </c>
      <c r="AQ42" s="60"/>
      <c r="AR42" s="56" t="str">
        <f t="shared" si="26"/>
        <v>ColocaciónEmpresarial0.0975</v>
      </c>
      <c r="AS42" s="56" t="s">
        <v>38</v>
      </c>
      <c r="AT42" s="57" t="s">
        <v>27</v>
      </c>
      <c r="AU42" s="58">
        <v>9.7500000000000003E-2</v>
      </c>
      <c r="AV42" s="59">
        <f t="shared" si="27"/>
        <v>78</v>
      </c>
      <c r="AW42" s="60"/>
      <c r="AX42" s="56" t="str">
        <f t="shared" si="28"/>
        <v>ColocaciónEmpresarial0.0975</v>
      </c>
      <c r="AY42" s="56" t="s">
        <v>38</v>
      </c>
      <c r="AZ42" s="57" t="s">
        <v>27</v>
      </c>
      <c r="BA42" s="58">
        <v>9.7500000000000003E-2</v>
      </c>
      <c r="BB42" s="59">
        <f t="shared" si="29"/>
        <v>87.75</v>
      </c>
      <c r="BC42" s="60"/>
      <c r="BD42" s="142"/>
      <c r="BE42" s="60"/>
      <c r="BF42" s="60"/>
      <c r="BG42" s="60"/>
      <c r="BH42" s="60"/>
      <c r="BI42" s="60"/>
      <c r="BJ42" s="60"/>
      <c r="BK42" s="60"/>
    </row>
    <row r="43" spans="3:63">
      <c r="C43" s="44">
        <f t="shared" si="32"/>
        <v>0.16500000000000004</v>
      </c>
      <c r="E43" s="44">
        <v>0.19000000000000006</v>
      </c>
      <c r="G43" s="44">
        <v>9.2500000000000041E-2</v>
      </c>
      <c r="H43" s="44"/>
      <c r="I43" s="44"/>
      <c r="J43" s="44"/>
      <c r="L43" s="44">
        <v>9.2500000000000041E-2</v>
      </c>
      <c r="M43" s="44"/>
      <c r="N43" s="44">
        <v>9.2500000000000041E-2</v>
      </c>
      <c r="T43" s="56" t="str">
        <f t="shared" si="18"/>
        <v>ColocaciónEmpresarial0.1</v>
      </c>
      <c r="U43" s="56" t="s">
        <v>38</v>
      </c>
      <c r="V43" s="57" t="s">
        <v>27</v>
      </c>
      <c r="W43" s="58">
        <v>0.1</v>
      </c>
      <c r="X43" s="59">
        <f t="shared" si="19"/>
        <v>40</v>
      </c>
      <c r="Y43" s="60"/>
      <c r="Z43" s="56" t="str">
        <f t="shared" si="20"/>
        <v>ColocaciónEmpresarial0.1</v>
      </c>
      <c r="AA43" s="56" t="s">
        <v>38</v>
      </c>
      <c r="AB43" s="57" t="s">
        <v>27</v>
      </c>
      <c r="AC43" s="58">
        <v>0.1</v>
      </c>
      <c r="AD43" s="59">
        <f t="shared" si="21"/>
        <v>50</v>
      </c>
      <c r="AE43" s="60"/>
      <c r="AF43" s="56" t="str">
        <f t="shared" si="22"/>
        <v>ColocaciónEmpresarial0.1</v>
      </c>
      <c r="AG43" s="56" t="s">
        <v>38</v>
      </c>
      <c r="AH43" s="57" t="s">
        <v>27</v>
      </c>
      <c r="AI43" s="58">
        <v>0.1</v>
      </c>
      <c r="AJ43" s="59">
        <f t="shared" si="23"/>
        <v>60.000000000000007</v>
      </c>
      <c r="AK43" s="60"/>
      <c r="AL43" s="56" t="str">
        <f t="shared" si="24"/>
        <v>ColocaciónEmpresarial0.1</v>
      </c>
      <c r="AM43" s="56" t="s">
        <v>38</v>
      </c>
      <c r="AN43" s="57" t="s">
        <v>27</v>
      </c>
      <c r="AO43" s="58">
        <v>0.1</v>
      </c>
      <c r="AP43" s="59">
        <f t="shared" si="25"/>
        <v>70</v>
      </c>
      <c r="AQ43" s="60"/>
      <c r="AR43" s="56" t="str">
        <f t="shared" si="26"/>
        <v>ColocaciónEmpresarial0.1</v>
      </c>
      <c r="AS43" s="56" t="s">
        <v>38</v>
      </c>
      <c r="AT43" s="57" t="s">
        <v>27</v>
      </c>
      <c r="AU43" s="58">
        <v>0.1</v>
      </c>
      <c r="AV43" s="59">
        <f t="shared" si="27"/>
        <v>80</v>
      </c>
      <c r="AW43" s="60"/>
      <c r="AX43" s="56" t="str">
        <f t="shared" si="28"/>
        <v>ColocaciónEmpresarial0.1</v>
      </c>
      <c r="AY43" s="56" t="s">
        <v>38</v>
      </c>
      <c r="AZ43" s="57" t="s">
        <v>27</v>
      </c>
      <c r="BA43" s="58">
        <v>0.1</v>
      </c>
      <c r="BB43" s="59">
        <f t="shared" si="29"/>
        <v>90</v>
      </c>
      <c r="BC43" s="60"/>
      <c r="BD43" s="142"/>
      <c r="BE43" s="60"/>
      <c r="BF43" s="60"/>
      <c r="BG43" s="60"/>
      <c r="BH43" s="60"/>
      <c r="BI43" s="60"/>
      <c r="BJ43" s="60"/>
      <c r="BK43" s="60"/>
    </row>
    <row r="44" spans="3:63">
      <c r="C44" s="44">
        <f t="shared" si="32"/>
        <v>0.16750000000000004</v>
      </c>
      <c r="E44" s="44">
        <v>0.19250000000000006</v>
      </c>
      <c r="G44" s="44">
        <v>9.5000000000000043E-2</v>
      </c>
      <c r="H44" s="44"/>
      <c r="I44" s="44"/>
      <c r="J44" s="44"/>
      <c r="L44" s="44">
        <v>9.5000000000000043E-2</v>
      </c>
      <c r="M44" s="44"/>
      <c r="N44" s="44">
        <v>9.5000000000000043E-2</v>
      </c>
      <c r="T44" s="56" t="str">
        <f t="shared" si="18"/>
        <v>ColocaciónEmpresarial0.1025</v>
      </c>
      <c r="U44" s="56" t="s">
        <v>38</v>
      </c>
      <c r="V44" s="57" t="s">
        <v>27</v>
      </c>
      <c r="W44" s="58">
        <v>0.10250000000000001</v>
      </c>
      <c r="X44" s="59">
        <f t="shared" si="19"/>
        <v>41</v>
      </c>
      <c r="Y44" s="60"/>
      <c r="Z44" s="56" t="str">
        <f t="shared" si="20"/>
        <v>ColocaciónEmpresarial0.1025</v>
      </c>
      <c r="AA44" s="56" t="s">
        <v>38</v>
      </c>
      <c r="AB44" s="57" t="s">
        <v>27</v>
      </c>
      <c r="AC44" s="58">
        <v>0.10250000000000001</v>
      </c>
      <c r="AD44" s="59">
        <f t="shared" si="21"/>
        <v>51.250000000000007</v>
      </c>
      <c r="AE44" s="60"/>
      <c r="AF44" s="56" t="str">
        <f t="shared" si="22"/>
        <v>ColocaciónEmpresarial0.1025</v>
      </c>
      <c r="AG44" s="56" t="s">
        <v>38</v>
      </c>
      <c r="AH44" s="57" t="s">
        <v>27</v>
      </c>
      <c r="AI44" s="58">
        <v>0.10250000000000001</v>
      </c>
      <c r="AJ44" s="59">
        <f t="shared" si="23"/>
        <v>61.5</v>
      </c>
      <c r="AK44" s="60"/>
      <c r="AL44" s="56" t="str">
        <f t="shared" si="24"/>
        <v>ColocaciónEmpresarial0.1025</v>
      </c>
      <c r="AM44" s="56" t="s">
        <v>38</v>
      </c>
      <c r="AN44" s="57" t="s">
        <v>27</v>
      </c>
      <c r="AO44" s="58">
        <v>0.10250000000000001</v>
      </c>
      <c r="AP44" s="59">
        <f t="shared" si="25"/>
        <v>71.75</v>
      </c>
      <c r="AQ44" s="60"/>
      <c r="AR44" s="56" t="str">
        <f t="shared" si="26"/>
        <v>ColocaciónEmpresarial0.1025</v>
      </c>
      <c r="AS44" s="56" t="s">
        <v>38</v>
      </c>
      <c r="AT44" s="57" t="s">
        <v>27</v>
      </c>
      <c r="AU44" s="58">
        <v>0.10250000000000001</v>
      </c>
      <c r="AV44" s="59">
        <f t="shared" si="27"/>
        <v>82</v>
      </c>
      <c r="AW44" s="60"/>
      <c r="AX44" s="56" t="str">
        <f t="shared" si="28"/>
        <v>ColocaciónEmpresarial0.1025</v>
      </c>
      <c r="AY44" s="56" t="s">
        <v>38</v>
      </c>
      <c r="AZ44" s="57" t="s">
        <v>27</v>
      </c>
      <c r="BA44" s="58">
        <v>0.10250000000000001</v>
      </c>
      <c r="BB44" s="59">
        <f t="shared" si="29"/>
        <v>92.250000000000014</v>
      </c>
      <c r="BC44" s="60"/>
      <c r="BD44" s="142"/>
      <c r="BE44" s="60"/>
      <c r="BF44" s="60"/>
      <c r="BG44" s="60"/>
      <c r="BH44" s="60"/>
      <c r="BI44" s="60"/>
      <c r="BJ44" s="60"/>
      <c r="BK44" s="60"/>
    </row>
    <row r="45" spans="3:63">
      <c r="C45" s="44">
        <f t="shared" si="32"/>
        <v>0.17000000000000004</v>
      </c>
      <c r="E45" s="44">
        <v>0.19500000000000006</v>
      </c>
      <c r="G45" s="44">
        <v>9.7500000000000045E-2</v>
      </c>
      <c r="H45" s="44"/>
      <c r="I45" s="44"/>
      <c r="J45" s="44"/>
      <c r="L45" s="44">
        <v>9.7500000000000045E-2</v>
      </c>
      <c r="M45" s="44"/>
      <c r="N45" s="44">
        <v>9.7500000000000045E-2</v>
      </c>
      <c r="T45" s="56" t="str">
        <f t="shared" si="18"/>
        <v>ColocaciónEmpresarial0.105</v>
      </c>
      <c r="U45" s="56" t="s">
        <v>38</v>
      </c>
      <c r="V45" s="57" t="s">
        <v>27</v>
      </c>
      <c r="W45" s="58">
        <v>0.10500000000000001</v>
      </c>
      <c r="X45" s="59">
        <f t="shared" si="19"/>
        <v>42</v>
      </c>
      <c r="Y45" s="60"/>
      <c r="Z45" s="56" t="str">
        <f t="shared" si="20"/>
        <v>ColocaciónEmpresarial0.105</v>
      </c>
      <c r="AA45" s="56" t="s">
        <v>38</v>
      </c>
      <c r="AB45" s="57" t="s">
        <v>27</v>
      </c>
      <c r="AC45" s="58">
        <v>0.10500000000000001</v>
      </c>
      <c r="AD45" s="59">
        <f t="shared" si="21"/>
        <v>52.5</v>
      </c>
      <c r="AE45" s="60"/>
      <c r="AF45" s="56" t="str">
        <f t="shared" si="22"/>
        <v>ColocaciónEmpresarial0.105</v>
      </c>
      <c r="AG45" s="56" t="s">
        <v>38</v>
      </c>
      <c r="AH45" s="57" t="s">
        <v>27</v>
      </c>
      <c r="AI45" s="58">
        <v>0.10500000000000001</v>
      </c>
      <c r="AJ45" s="59">
        <f t="shared" si="23"/>
        <v>63.000000000000007</v>
      </c>
      <c r="AK45" s="60"/>
      <c r="AL45" s="56" t="str">
        <f t="shared" si="24"/>
        <v>ColocaciónEmpresarial0.105</v>
      </c>
      <c r="AM45" s="56" t="s">
        <v>38</v>
      </c>
      <c r="AN45" s="57" t="s">
        <v>27</v>
      </c>
      <c r="AO45" s="58">
        <v>0.10500000000000001</v>
      </c>
      <c r="AP45" s="59">
        <f t="shared" si="25"/>
        <v>73.500000000000014</v>
      </c>
      <c r="AQ45" s="60"/>
      <c r="AR45" s="56" t="str">
        <f t="shared" si="26"/>
        <v>ColocaciónEmpresarial0.105</v>
      </c>
      <c r="AS45" s="56" t="s">
        <v>38</v>
      </c>
      <c r="AT45" s="57" t="s">
        <v>27</v>
      </c>
      <c r="AU45" s="58">
        <v>0.10500000000000001</v>
      </c>
      <c r="AV45" s="59">
        <f t="shared" si="27"/>
        <v>84</v>
      </c>
      <c r="AW45" s="60"/>
      <c r="AX45" s="56" t="str">
        <f t="shared" si="28"/>
        <v>ColocaciónEmpresarial0.105</v>
      </c>
      <c r="AY45" s="56" t="s">
        <v>38</v>
      </c>
      <c r="AZ45" s="57" t="s">
        <v>27</v>
      </c>
      <c r="BA45" s="58">
        <v>0.10500000000000001</v>
      </c>
      <c r="BB45" s="59">
        <f t="shared" si="29"/>
        <v>94.5</v>
      </c>
      <c r="BC45" s="60"/>
      <c r="BD45" s="142"/>
      <c r="BE45" s="60"/>
      <c r="BF45" s="60"/>
      <c r="BG45" s="60"/>
      <c r="BH45" s="60"/>
      <c r="BI45" s="60"/>
      <c r="BJ45" s="60"/>
      <c r="BK45" s="60"/>
    </row>
    <row r="46" spans="3:63">
      <c r="C46" s="44">
        <f t="shared" si="32"/>
        <v>0.17250000000000004</v>
      </c>
      <c r="E46" s="44">
        <v>0.19750000000000006</v>
      </c>
      <c r="G46" s="44">
        <v>0.10000000000000005</v>
      </c>
      <c r="H46" s="44"/>
      <c r="I46" s="44"/>
      <c r="J46" s="44"/>
      <c r="L46" s="44">
        <v>0.10000000000000005</v>
      </c>
      <c r="M46" s="44"/>
      <c r="N46" s="44">
        <v>0.10000000000000005</v>
      </c>
      <c r="T46" s="56" t="str">
        <f t="shared" si="18"/>
        <v>ColocaciónEmpresarial0.1075</v>
      </c>
      <c r="U46" s="56" t="s">
        <v>38</v>
      </c>
      <c r="V46" s="57" t="s">
        <v>27</v>
      </c>
      <c r="W46" s="58">
        <v>0.10750000000000001</v>
      </c>
      <c r="X46" s="59">
        <f t="shared" si="19"/>
        <v>43.000000000000007</v>
      </c>
      <c r="Y46" s="60"/>
      <c r="Z46" s="56" t="str">
        <f t="shared" si="20"/>
        <v>ColocaciónEmpresarial0.1075</v>
      </c>
      <c r="AA46" s="56" t="s">
        <v>38</v>
      </c>
      <c r="AB46" s="57" t="s">
        <v>27</v>
      </c>
      <c r="AC46" s="58">
        <v>0.10750000000000001</v>
      </c>
      <c r="AD46" s="59">
        <f t="shared" si="21"/>
        <v>53.750000000000007</v>
      </c>
      <c r="AE46" s="60"/>
      <c r="AF46" s="56" t="str">
        <f t="shared" si="22"/>
        <v>ColocaciónEmpresarial0.1075</v>
      </c>
      <c r="AG46" s="56" t="s">
        <v>38</v>
      </c>
      <c r="AH46" s="57" t="s">
        <v>27</v>
      </c>
      <c r="AI46" s="58">
        <v>0.10750000000000001</v>
      </c>
      <c r="AJ46" s="59">
        <f t="shared" si="23"/>
        <v>64.5</v>
      </c>
      <c r="AK46" s="60"/>
      <c r="AL46" s="56" t="str">
        <f t="shared" si="24"/>
        <v>ColocaciónEmpresarial0.1075</v>
      </c>
      <c r="AM46" s="56" t="s">
        <v>38</v>
      </c>
      <c r="AN46" s="57" t="s">
        <v>27</v>
      </c>
      <c r="AO46" s="58">
        <v>0.10750000000000001</v>
      </c>
      <c r="AP46" s="59">
        <f t="shared" si="25"/>
        <v>75.25</v>
      </c>
      <c r="AQ46" s="60"/>
      <c r="AR46" s="56" t="str">
        <f t="shared" si="26"/>
        <v>ColocaciónEmpresarial0.1075</v>
      </c>
      <c r="AS46" s="56" t="s">
        <v>38</v>
      </c>
      <c r="AT46" s="57" t="s">
        <v>27</v>
      </c>
      <c r="AU46" s="58">
        <v>0.10750000000000001</v>
      </c>
      <c r="AV46" s="59">
        <f t="shared" si="27"/>
        <v>86.000000000000014</v>
      </c>
      <c r="AW46" s="60"/>
      <c r="AX46" s="56" t="str">
        <f t="shared" si="28"/>
        <v>ColocaciónEmpresarial0.1075</v>
      </c>
      <c r="AY46" s="56" t="s">
        <v>38</v>
      </c>
      <c r="AZ46" s="57" t="s">
        <v>27</v>
      </c>
      <c r="BA46" s="58">
        <v>0.10750000000000001</v>
      </c>
      <c r="BB46" s="59">
        <f t="shared" si="29"/>
        <v>96.750000000000014</v>
      </c>
      <c r="BC46" s="60"/>
      <c r="BD46" s="142"/>
      <c r="BE46" s="60"/>
      <c r="BF46" s="60"/>
      <c r="BG46" s="60"/>
      <c r="BH46" s="60"/>
      <c r="BI46" s="60"/>
      <c r="BJ46" s="60"/>
      <c r="BK46" s="60"/>
    </row>
    <row r="47" spans="3:63">
      <c r="C47" s="44">
        <f t="shared" si="32"/>
        <v>0.17500000000000004</v>
      </c>
      <c r="E47" s="44">
        <v>0.20000000000000007</v>
      </c>
      <c r="G47" s="44">
        <v>0.10250000000000005</v>
      </c>
      <c r="H47" s="44"/>
      <c r="I47" s="44"/>
      <c r="J47" s="44"/>
      <c r="L47" s="44">
        <v>0.10250000000000005</v>
      </c>
      <c r="M47" s="44"/>
      <c r="N47" s="44">
        <v>0.10250000000000005</v>
      </c>
      <c r="T47" s="56" t="str">
        <f t="shared" si="18"/>
        <v>ColocaciónEmpresarial0.11</v>
      </c>
      <c r="U47" s="56" t="s">
        <v>38</v>
      </c>
      <c r="V47" s="57" t="s">
        <v>27</v>
      </c>
      <c r="W47" s="58">
        <v>0.11</v>
      </c>
      <c r="X47" s="59">
        <f t="shared" si="19"/>
        <v>44</v>
      </c>
      <c r="Y47" s="60"/>
      <c r="Z47" s="56" t="str">
        <f t="shared" si="20"/>
        <v>ColocaciónEmpresarial0.11</v>
      </c>
      <c r="AA47" s="56" t="s">
        <v>38</v>
      </c>
      <c r="AB47" s="57" t="s">
        <v>27</v>
      </c>
      <c r="AC47" s="58">
        <v>0.11</v>
      </c>
      <c r="AD47" s="59">
        <f t="shared" si="21"/>
        <v>55</v>
      </c>
      <c r="AE47" s="60"/>
      <c r="AF47" s="56" t="str">
        <f t="shared" si="22"/>
        <v>ColocaciónEmpresarial0.11</v>
      </c>
      <c r="AG47" s="56" t="s">
        <v>38</v>
      </c>
      <c r="AH47" s="57" t="s">
        <v>27</v>
      </c>
      <c r="AI47" s="58">
        <v>0.11</v>
      </c>
      <c r="AJ47" s="59">
        <f t="shared" si="23"/>
        <v>66</v>
      </c>
      <c r="AK47" s="60"/>
      <c r="AL47" s="56" t="str">
        <f t="shared" si="24"/>
        <v>ColocaciónEmpresarial0.11</v>
      </c>
      <c r="AM47" s="56" t="s">
        <v>38</v>
      </c>
      <c r="AN47" s="57" t="s">
        <v>27</v>
      </c>
      <c r="AO47" s="58">
        <v>0.11</v>
      </c>
      <c r="AP47" s="59">
        <f t="shared" si="25"/>
        <v>77</v>
      </c>
      <c r="AQ47" s="60"/>
      <c r="AR47" s="56" t="str">
        <f t="shared" si="26"/>
        <v>ColocaciónEmpresarial0.11</v>
      </c>
      <c r="AS47" s="56" t="s">
        <v>38</v>
      </c>
      <c r="AT47" s="57" t="s">
        <v>27</v>
      </c>
      <c r="AU47" s="58">
        <v>0.11</v>
      </c>
      <c r="AV47" s="59">
        <f t="shared" si="27"/>
        <v>88</v>
      </c>
      <c r="AW47" s="60"/>
      <c r="AX47" s="56" t="str">
        <f t="shared" si="28"/>
        <v>ColocaciónEmpresarial0.11</v>
      </c>
      <c r="AY47" s="56" t="s">
        <v>38</v>
      </c>
      <c r="AZ47" s="57" t="s">
        <v>27</v>
      </c>
      <c r="BA47" s="58">
        <v>0.11</v>
      </c>
      <c r="BB47" s="59">
        <f t="shared" si="29"/>
        <v>99</v>
      </c>
      <c r="BC47" s="60"/>
      <c r="BD47" s="142"/>
      <c r="BE47" s="60"/>
      <c r="BF47" s="60"/>
      <c r="BG47" s="60"/>
      <c r="BH47" s="60"/>
      <c r="BI47" s="60"/>
      <c r="BJ47" s="60"/>
      <c r="BK47" s="60"/>
    </row>
    <row r="48" spans="3:63">
      <c r="C48" s="44">
        <f t="shared" si="32"/>
        <v>0.17750000000000005</v>
      </c>
      <c r="E48" s="44">
        <v>0.20250000000000007</v>
      </c>
      <c r="G48" s="44">
        <v>0.10500000000000005</v>
      </c>
      <c r="H48" s="44"/>
      <c r="I48" s="44"/>
      <c r="J48" s="44"/>
      <c r="L48" s="44">
        <v>0.10500000000000005</v>
      </c>
      <c r="M48" s="44"/>
      <c r="N48" s="44">
        <v>0.10500000000000005</v>
      </c>
      <c r="T48" s="56" t="str">
        <f t="shared" si="18"/>
        <v>ColocaciónEmpresarial0.1125</v>
      </c>
      <c r="U48" s="56" t="s">
        <v>38</v>
      </c>
      <c r="V48" s="57" t="s">
        <v>27</v>
      </c>
      <c r="W48" s="58">
        <v>0.1125</v>
      </c>
      <c r="X48" s="59">
        <f t="shared" si="19"/>
        <v>45</v>
      </c>
      <c r="Y48" s="60"/>
      <c r="Z48" s="56" t="str">
        <f t="shared" si="20"/>
        <v>ColocaciónEmpresarial0.1125</v>
      </c>
      <c r="AA48" s="56" t="s">
        <v>38</v>
      </c>
      <c r="AB48" s="57" t="s">
        <v>27</v>
      </c>
      <c r="AC48" s="58">
        <v>0.1125</v>
      </c>
      <c r="AD48" s="59">
        <f t="shared" si="21"/>
        <v>56.25</v>
      </c>
      <c r="AE48" s="60"/>
      <c r="AF48" s="56" t="str">
        <f t="shared" si="22"/>
        <v>ColocaciónEmpresarial0.1125</v>
      </c>
      <c r="AG48" s="56" t="s">
        <v>38</v>
      </c>
      <c r="AH48" s="57" t="s">
        <v>27</v>
      </c>
      <c r="AI48" s="58">
        <v>0.1125</v>
      </c>
      <c r="AJ48" s="59">
        <f t="shared" si="23"/>
        <v>67.5</v>
      </c>
      <c r="AK48" s="60"/>
      <c r="AL48" s="56" t="str">
        <f t="shared" si="24"/>
        <v>ColocaciónEmpresarial0.1125</v>
      </c>
      <c r="AM48" s="56" t="s">
        <v>38</v>
      </c>
      <c r="AN48" s="57" t="s">
        <v>27</v>
      </c>
      <c r="AO48" s="58">
        <v>0.1125</v>
      </c>
      <c r="AP48" s="59">
        <f t="shared" si="25"/>
        <v>78.75</v>
      </c>
      <c r="AQ48" s="60"/>
      <c r="AR48" s="56" t="str">
        <f t="shared" si="26"/>
        <v>ColocaciónEmpresarial0.1125</v>
      </c>
      <c r="AS48" s="56" t="s">
        <v>38</v>
      </c>
      <c r="AT48" s="57" t="s">
        <v>27</v>
      </c>
      <c r="AU48" s="58">
        <v>0.1125</v>
      </c>
      <c r="AV48" s="59">
        <f t="shared" si="27"/>
        <v>90</v>
      </c>
      <c r="AW48" s="60"/>
      <c r="AX48" s="56" t="str">
        <f t="shared" si="28"/>
        <v>ColocaciónEmpresarial0.1125</v>
      </c>
      <c r="AY48" s="56" t="s">
        <v>38</v>
      </c>
      <c r="AZ48" s="57" t="s">
        <v>27</v>
      </c>
      <c r="BA48" s="58">
        <v>0.1125</v>
      </c>
      <c r="BB48" s="59">
        <f t="shared" si="29"/>
        <v>101.25</v>
      </c>
      <c r="BC48" s="60"/>
      <c r="BD48" s="142"/>
      <c r="BE48" s="60"/>
      <c r="BF48" s="60"/>
      <c r="BG48" s="60"/>
      <c r="BH48" s="60"/>
      <c r="BI48" s="60"/>
      <c r="BJ48" s="60"/>
      <c r="BK48" s="60"/>
    </row>
    <row r="49" spans="3:63">
      <c r="C49" s="44">
        <f t="shared" si="32"/>
        <v>0.18000000000000005</v>
      </c>
      <c r="E49" s="44">
        <v>0.20500000000000007</v>
      </c>
      <c r="G49" s="44">
        <v>0.10750000000000005</v>
      </c>
      <c r="H49" s="44"/>
      <c r="I49" s="44"/>
      <c r="J49" s="44"/>
      <c r="L49" s="44">
        <v>0.10750000000000005</v>
      </c>
      <c r="M49" s="44"/>
      <c r="N49" s="44">
        <v>0.10750000000000005</v>
      </c>
      <c r="T49" s="56" t="str">
        <f t="shared" si="18"/>
        <v>ColocaciónEmpresarial0.115</v>
      </c>
      <c r="U49" s="56" t="s">
        <v>38</v>
      </c>
      <c r="V49" s="57" t="s">
        <v>27</v>
      </c>
      <c r="W49" s="58">
        <v>0.115</v>
      </c>
      <c r="X49" s="59">
        <f t="shared" si="19"/>
        <v>46</v>
      </c>
      <c r="Y49" s="60"/>
      <c r="Z49" s="56" t="str">
        <f t="shared" si="20"/>
        <v>ColocaciónEmpresarial0.115</v>
      </c>
      <c r="AA49" s="56" t="s">
        <v>38</v>
      </c>
      <c r="AB49" s="57" t="s">
        <v>27</v>
      </c>
      <c r="AC49" s="58">
        <v>0.115</v>
      </c>
      <c r="AD49" s="59">
        <f t="shared" si="21"/>
        <v>57.500000000000007</v>
      </c>
      <c r="AE49" s="60"/>
      <c r="AF49" s="56" t="str">
        <f t="shared" si="22"/>
        <v>ColocaciónEmpresarial0.115</v>
      </c>
      <c r="AG49" s="56" t="s">
        <v>38</v>
      </c>
      <c r="AH49" s="57" t="s">
        <v>27</v>
      </c>
      <c r="AI49" s="58">
        <v>0.115</v>
      </c>
      <c r="AJ49" s="59">
        <f t="shared" si="23"/>
        <v>69</v>
      </c>
      <c r="AK49" s="60"/>
      <c r="AL49" s="56" t="str">
        <f t="shared" si="24"/>
        <v>ColocaciónEmpresarial0.115</v>
      </c>
      <c r="AM49" s="56" t="s">
        <v>38</v>
      </c>
      <c r="AN49" s="57" t="s">
        <v>27</v>
      </c>
      <c r="AO49" s="58">
        <v>0.115</v>
      </c>
      <c r="AP49" s="59">
        <f t="shared" si="25"/>
        <v>80.5</v>
      </c>
      <c r="AQ49" s="60"/>
      <c r="AR49" s="56" t="str">
        <f t="shared" si="26"/>
        <v>ColocaciónEmpresarial0.115</v>
      </c>
      <c r="AS49" s="56" t="s">
        <v>38</v>
      </c>
      <c r="AT49" s="57" t="s">
        <v>27</v>
      </c>
      <c r="AU49" s="58">
        <v>0.115</v>
      </c>
      <c r="AV49" s="59">
        <f t="shared" si="27"/>
        <v>92</v>
      </c>
      <c r="AW49" s="60"/>
      <c r="AX49" s="56" t="str">
        <f t="shared" si="28"/>
        <v>ColocaciónEmpresarial0.115</v>
      </c>
      <c r="AY49" s="56" t="s">
        <v>38</v>
      </c>
      <c r="AZ49" s="57" t="s">
        <v>27</v>
      </c>
      <c r="BA49" s="58">
        <v>0.115</v>
      </c>
      <c r="BB49" s="59">
        <f t="shared" si="29"/>
        <v>103.50000000000001</v>
      </c>
      <c r="BC49" s="60"/>
      <c r="BD49" s="142"/>
      <c r="BE49" s="60"/>
      <c r="BF49" s="60"/>
      <c r="BG49" s="60"/>
      <c r="BH49" s="60"/>
      <c r="BI49" s="60"/>
      <c r="BJ49" s="60"/>
      <c r="BK49" s="60"/>
    </row>
    <row r="50" spans="3:63">
      <c r="C50" s="44">
        <f t="shared" si="32"/>
        <v>0.18250000000000005</v>
      </c>
      <c r="E50" s="44">
        <v>0.20750000000000007</v>
      </c>
      <c r="G50" s="44">
        <v>0.11000000000000006</v>
      </c>
      <c r="H50" s="44"/>
      <c r="I50" s="44"/>
      <c r="J50" s="44"/>
      <c r="L50" s="44">
        <v>0.11000000000000006</v>
      </c>
      <c r="M50" s="44"/>
      <c r="N50" s="44">
        <v>0.11000000000000006</v>
      </c>
      <c r="T50" s="56" t="str">
        <f t="shared" si="18"/>
        <v>ColocaciónEmpresarial0.1175</v>
      </c>
      <c r="U50" s="56" t="s">
        <v>38</v>
      </c>
      <c r="V50" s="57" t="s">
        <v>27</v>
      </c>
      <c r="W50" s="58">
        <v>0.11750000000000001</v>
      </c>
      <c r="X50" s="59">
        <f t="shared" si="19"/>
        <v>47</v>
      </c>
      <c r="Y50" s="60"/>
      <c r="Z50" s="56" t="str">
        <f t="shared" si="20"/>
        <v>ColocaciónEmpresarial0.1175</v>
      </c>
      <c r="AA50" s="56" t="s">
        <v>38</v>
      </c>
      <c r="AB50" s="57" t="s">
        <v>27</v>
      </c>
      <c r="AC50" s="58">
        <v>0.11750000000000001</v>
      </c>
      <c r="AD50" s="59">
        <f t="shared" si="21"/>
        <v>58.75</v>
      </c>
      <c r="AE50" s="60"/>
      <c r="AF50" s="56" t="str">
        <f t="shared" si="22"/>
        <v>ColocaciónEmpresarial0.1175</v>
      </c>
      <c r="AG50" s="56" t="s">
        <v>38</v>
      </c>
      <c r="AH50" s="57" t="s">
        <v>27</v>
      </c>
      <c r="AI50" s="58">
        <v>0.11750000000000001</v>
      </c>
      <c r="AJ50" s="59">
        <f t="shared" si="23"/>
        <v>70.5</v>
      </c>
      <c r="AK50" s="60"/>
      <c r="AL50" s="56" t="str">
        <f t="shared" si="24"/>
        <v>ColocaciónEmpresarial0.1175</v>
      </c>
      <c r="AM50" s="56" t="s">
        <v>38</v>
      </c>
      <c r="AN50" s="57" t="s">
        <v>27</v>
      </c>
      <c r="AO50" s="58">
        <v>0.11750000000000001</v>
      </c>
      <c r="AP50" s="59">
        <f t="shared" si="25"/>
        <v>82.25</v>
      </c>
      <c r="AQ50" s="60"/>
      <c r="AR50" s="56" t="str">
        <f t="shared" si="26"/>
        <v>ColocaciónEmpresarial0.1175</v>
      </c>
      <c r="AS50" s="56" t="s">
        <v>38</v>
      </c>
      <c r="AT50" s="57" t="s">
        <v>27</v>
      </c>
      <c r="AU50" s="58">
        <v>0.11750000000000001</v>
      </c>
      <c r="AV50" s="59">
        <f t="shared" si="27"/>
        <v>94</v>
      </c>
      <c r="AW50" s="60"/>
      <c r="AX50" s="56" t="str">
        <f t="shared" si="28"/>
        <v>ColocaciónEmpresarial0.1175</v>
      </c>
      <c r="AY50" s="56" t="s">
        <v>38</v>
      </c>
      <c r="AZ50" s="57" t="s">
        <v>27</v>
      </c>
      <c r="BA50" s="58">
        <v>0.11750000000000001</v>
      </c>
      <c r="BB50" s="59">
        <f t="shared" si="29"/>
        <v>105.75000000000001</v>
      </c>
      <c r="BC50" s="60"/>
      <c r="BD50" s="142"/>
      <c r="BE50" s="60"/>
      <c r="BF50" s="60"/>
      <c r="BG50" s="60"/>
      <c r="BH50" s="60"/>
      <c r="BI50" s="60"/>
      <c r="BJ50" s="60"/>
      <c r="BK50" s="60"/>
    </row>
    <row r="51" spans="3:63">
      <c r="C51" s="44">
        <f t="shared" si="32"/>
        <v>0.18500000000000005</v>
      </c>
      <c r="E51" s="44">
        <v>0.21000000000000008</v>
      </c>
      <c r="G51" s="44">
        <v>0.11250000000000006</v>
      </c>
      <c r="H51" s="44"/>
      <c r="I51" s="44"/>
      <c r="J51" s="44"/>
      <c r="L51" s="44">
        <v>0.11250000000000006</v>
      </c>
      <c r="M51" s="44"/>
      <c r="N51" s="44">
        <v>0.11250000000000006</v>
      </c>
      <c r="T51" s="56" t="str">
        <f t="shared" si="18"/>
        <v>ColocaciónEmpresarial0.12</v>
      </c>
      <c r="U51" s="56" t="s">
        <v>38</v>
      </c>
      <c r="V51" s="57" t="s">
        <v>27</v>
      </c>
      <c r="W51" s="58">
        <v>0.12000000000000001</v>
      </c>
      <c r="X51" s="59">
        <f t="shared" si="19"/>
        <v>48</v>
      </c>
      <c r="Y51" s="60"/>
      <c r="Z51" s="56" t="str">
        <f t="shared" si="20"/>
        <v>ColocaciónEmpresarial0.12</v>
      </c>
      <c r="AA51" s="56" t="s">
        <v>38</v>
      </c>
      <c r="AB51" s="57" t="s">
        <v>27</v>
      </c>
      <c r="AC51" s="58">
        <v>0.12000000000000001</v>
      </c>
      <c r="AD51" s="59">
        <f t="shared" si="21"/>
        <v>60.000000000000007</v>
      </c>
      <c r="AE51" s="60"/>
      <c r="AF51" s="56" t="str">
        <f t="shared" si="22"/>
        <v>ColocaciónEmpresarial0.12</v>
      </c>
      <c r="AG51" s="56" t="s">
        <v>38</v>
      </c>
      <c r="AH51" s="57" t="s">
        <v>27</v>
      </c>
      <c r="AI51" s="58">
        <v>0.12000000000000001</v>
      </c>
      <c r="AJ51" s="59">
        <f t="shared" si="23"/>
        <v>72</v>
      </c>
      <c r="AK51" s="60"/>
      <c r="AL51" s="56" t="str">
        <f t="shared" si="24"/>
        <v>ColocaciónEmpresarial0.12</v>
      </c>
      <c r="AM51" s="56" t="s">
        <v>38</v>
      </c>
      <c r="AN51" s="57" t="s">
        <v>27</v>
      </c>
      <c r="AO51" s="58">
        <v>0.12000000000000001</v>
      </c>
      <c r="AP51" s="59">
        <f t="shared" si="25"/>
        <v>84</v>
      </c>
      <c r="AQ51" s="60"/>
      <c r="AR51" s="56" t="str">
        <f t="shared" si="26"/>
        <v>ColocaciónEmpresarial0.12</v>
      </c>
      <c r="AS51" s="56" t="s">
        <v>38</v>
      </c>
      <c r="AT51" s="57" t="s">
        <v>27</v>
      </c>
      <c r="AU51" s="58">
        <v>0.12000000000000001</v>
      </c>
      <c r="AV51" s="59">
        <f t="shared" si="27"/>
        <v>96</v>
      </c>
      <c r="AW51" s="60"/>
      <c r="AX51" s="56" t="str">
        <f t="shared" si="28"/>
        <v>ColocaciónEmpresarial0.12</v>
      </c>
      <c r="AY51" s="56" t="s">
        <v>38</v>
      </c>
      <c r="AZ51" s="57" t="s">
        <v>27</v>
      </c>
      <c r="BA51" s="58">
        <v>0.12000000000000001</v>
      </c>
      <c r="BB51" s="59">
        <f t="shared" si="29"/>
        <v>108</v>
      </c>
      <c r="BC51" s="60"/>
      <c r="BD51" s="142"/>
      <c r="BE51" s="60"/>
      <c r="BF51" s="60"/>
      <c r="BG51" s="60"/>
      <c r="BH51" s="60"/>
      <c r="BI51" s="60"/>
      <c r="BJ51" s="60"/>
      <c r="BK51" s="60"/>
    </row>
    <row r="52" spans="3:63">
      <c r="C52" s="44">
        <f t="shared" si="32"/>
        <v>0.18750000000000006</v>
      </c>
      <c r="E52" s="44">
        <v>0.21250000000000008</v>
      </c>
      <c r="G52" s="44">
        <v>0.11500000000000006</v>
      </c>
      <c r="H52" s="44"/>
      <c r="I52" s="44"/>
      <c r="J52" s="44"/>
      <c r="L52" s="44">
        <v>0.11500000000000006</v>
      </c>
      <c r="M52" s="44"/>
      <c r="N52" s="44">
        <v>0.11500000000000006</v>
      </c>
      <c r="T52" s="56" t="str">
        <f t="shared" si="18"/>
        <v>ColocaciónEmpresarial0.1225</v>
      </c>
      <c r="U52" s="56" t="s">
        <v>38</v>
      </c>
      <c r="V52" s="57" t="s">
        <v>27</v>
      </c>
      <c r="W52" s="58">
        <v>0.12250000000000001</v>
      </c>
      <c r="X52" s="59">
        <f t="shared" si="19"/>
        <v>49.000000000000007</v>
      </c>
      <c r="Y52" s="60"/>
      <c r="Z52" s="56" t="str">
        <f t="shared" si="20"/>
        <v>ColocaciónEmpresarial0.1225</v>
      </c>
      <c r="AA52" s="56" t="s">
        <v>38</v>
      </c>
      <c r="AB52" s="57" t="s">
        <v>27</v>
      </c>
      <c r="AC52" s="58">
        <v>0.12250000000000001</v>
      </c>
      <c r="AD52" s="59">
        <f t="shared" si="21"/>
        <v>61.25</v>
      </c>
      <c r="AE52" s="60"/>
      <c r="AF52" s="56" t="str">
        <f t="shared" si="22"/>
        <v>ColocaciónEmpresarial0.1225</v>
      </c>
      <c r="AG52" s="56" t="s">
        <v>38</v>
      </c>
      <c r="AH52" s="57" t="s">
        <v>27</v>
      </c>
      <c r="AI52" s="58">
        <v>0.12250000000000001</v>
      </c>
      <c r="AJ52" s="59">
        <f t="shared" si="23"/>
        <v>73.500000000000014</v>
      </c>
      <c r="AK52" s="60"/>
      <c r="AL52" s="56" t="str">
        <f t="shared" si="24"/>
        <v>ColocaciónEmpresarial0.1225</v>
      </c>
      <c r="AM52" s="56" t="s">
        <v>38</v>
      </c>
      <c r="AN52" s="57" t="s">
        <v>27</v>
      </c>
      <c r="AO52" s="58">
        <v>0.12250000000000001</v>
      </c>
      <c r="AP52" s="59">
        <f t="shared" si="25"/>
        <v>85.75</v>
      </c>
      <c r="AQ52" s="60"/>
      <c r="AR52" s="56" t="str">
        <f t="shared" si="26"/>
        <v>ColocaciónEmpresarial0.1225</v>
      </c>
      <c r="AS52" s="56" t="s">
        <v>38</v>
      </c>
      <c r="AT52" s="57" t="s">
        <v>27</v>
      </c>
      <c r="AU52" s="58">
        <v>0.12250000000000001</v>
      </c>
      <c r="AV52" s="59">
        <f t="shared" si="27"/>
        <v>98.000000000000014</v>
      </c>
      <c r="AW52" s="60"/>
      <c r="AX52" s="56" t="str">
        <f t="shared" si="28"/>
        <v>ColocaciónEmpresarial0.1225</v>
      </c>
      <c r="AY52" s="56" t="s">
        <v>38</v>
      </c>
      <c r="AZ52" s="57" t="s">
        <v>27</v>
      </c>
      <c r="BA52" s="58">
        <v>0.12250000000000001</v>
      </c>
      <c r="BB52" s="59">
        <f t="shared" si="29"/>
        <v>110.25</v>
      </c>
      <c r="BC52" s="60"/>
      <c r="BD52" s="142"/>
      <c r="BE52" s="60"/>
      <c r="BF52" s="60"/>
      <c r="BG52" s="60"/>
      <c r="BH52" s="60"/>
      <c r="BI52" s="60"/>
      <c r="BJ52" s="60"/>
      <c r="BK52" s="60"/>
    </row>
    <row r="53" spans="3:63">
      <c r="C53" s="44">
        <f t="shared" si="32"/>
        <v>0.19000000000000006</v>
      </c>
      <c r="E53" s="44">
        <v>0.21500000000000008</v>
      </c>
      <c r="G53" s="44">
        <v>0.11750000000000006</v>
      </c>
      <c r="H53" s="44"/>
      <c r="I53" s="44"/>
      <c r="J53" s="44"/>
      <c r="L53" s="44">
        <v>0.11750000000000006</v>
      </c>
      <c r="M53" s="44"/>
      <c r="N53" s="44">
        <v>0.11750000000000006</v>
      </c>
      <c r="T53" s="56" t="str">
        <f t="shared" si="18"/>
        <v>ColocaciónEmpresarial0.125</v>
      </c>
      <c r="U53" s="56" t="s">
        <v>38</v>
      </c>
      <c r="V53" s="57" t="s">
        <v>27</v>
      </c>
      <c r="W53" s="58">
        <v>0.125</v>
      </c>
      <c r="X53" s="59">
        <f t="shared" si="19"/>
        <v>50</v>
      </c>
      <c r="Y53" s="60"/>
      <c r="Z53" s="56" t="str">
        <f t="shared" si="20"/>
        <v>ColocaciónEmpresarial0.125</v>
      </c>
      <c r="AA53" s="56" t="s">
        <v>38</v>
      </c>
      <c r="AB53" s="57" t="s">
        <v>27</v>
      </c>
      <c r="AC53" s="58">
        <v>0.125</v>
      </c>
      <c r="AD53" s="59">
        <f t="shared" si="21"/>
        <v>62.5</v>
      </c>
      <c r="AE53" s="60"/>
      <c r="AF53" s="56" t="str">
        <f t="shared" si="22"/>
        <v>ColocaciónEmpresarial0.125</v>
      </c>
      <c r="AG53" s="56" t="s">
        <v>38</v>
      </c>
      <c r="AH53" s="57" t="s">
        <v>27</v>
      </c>
      <c r="AI53" s="58">
        <v>0.125</v>
      </c>
      <c r="AJ53" s="59">
        <f t="shared" si="23"/>
        <v>75</v>
      </c>
      <c r="AK53" s="60"/>
      <c r="AL53" s="56" t="str">
        <f t="shared" si="24"/>
        <v>ColocaciónEmpresarial0.125</v>
      </c>
      <c r="AM53" s="56" t="s">
        <v>38</v>
      </c>
      <c r="AN53" s="57" t="s">
        <v>27</v>
      </c>
      <c r="AO53" s="58">
        <v>0.125</v>
      </c>
      <c r="AP53" s="59">
        <f t="shared" si="25"/>
        <v>87.5</v>
      </c>
      <c r="AQ53" s="60"/>
      <c r="AR53" s="56" t="str">
        <f t="shared" si="26"/>
        <v>ColocaciónEmpresarial0.125</v>
      </c>
      <c r="AS53" s="56" t="s">
        <v>38</v>
      </c>
      <c r="AT53" s="57" t="s">
        <v>27</v>
      </c>
      <c r="AU53" s="58">
        <v>0.125</v>
      </c>
      <c r="AV53" s="59">
        <f t="shared" si="27"/>
        <v>100</v>
      </c>
      <c r="AW53" s="60"/>
      <c r="AX53" s="56" t="str">
        <f t="shared" si="28"/>
        <v>ColocaciónEmpresarial0.125</v>
      </c>
      <c r="AY53" s="56" t="s">
        <v>38</v>
      </c>
      <c r="AZ53" s="57" t="s">
        <v>27</v>
      </c>
      <c r="BA53" s="58">
        <v>0.125</v>
      </c>
      <c r="BB53" s="59">
        <f t="shared" si="29"/>
        <v>112.5</v>
      </c>
      <c r="BC53" s="60"/>
      <c r="BD53" s="142"/>
      <c r="BE53" s="60"/>
      <c r="BF53" s="60"/>
      <c r="BG53" s="60"/>
      <c r="BH53" s="60"/>
      <c r="BI53" s="60"/>
      <c r="BJ53" s="60"/>
      <c r="BK53" s="60"/>
    </row>
    <row r="54" spans="3:63">
      <c r="C54" s="44">
        <f t="shared" si="32"/>
        <v>0.19250000000000006</v>
      </c>
      <c r="E54" s="44">
        <v>0.21750000000000008</v>
      </c>
      <c r="G54" s="44">
        <v>0.12000000000000006</v>
      </c>
      <c r="H54" s="44"/>
      <c r="I54" s="44"/>
      <c r="J54" s="44"/>
      <c r="L54" s="44">
        <v>0.12000000000000006</v>
      </c>
      <c r="M54" s="44"/>
      <c r="N54" s="44">
        <v>0.12000000000000006</v>
      </c>
      <c r="T54" s="56" t="str">
        <f t="shared" si="18"/>
        <v>ColocaciónEmpresarial0.1275</v>
      </c>
      <c r="U54" s="56" t="s">
        <v>38</v>
      </c>
      <c r="V54" s="57" t="s">
        <v>27</v>
      </c>
      <c r="W54" s="58">
        <v>0.1275</v>
      </c>
      <c r="X54" s="59">
        <f t="shared" si="19"/>
        <v>51</v>
      </c>
      <c r="Y54" s="60"/>
      <c r="Z54" s="56" t="str">
        <f t="shared" si="20"/>
        <v>ColocaciónEmpresarial0.1275</v>
      </c>
      <c r="AA54" s="56" t="s">
        <v>38</v>
      </c>
      <c r="AB54" s="57" t="s">
        <v>27</v>
      </c>
      <c r="AC54" s="58">
        <v>0.1275</v>
      </c>
      <c r="AD54" s="59">
        <f t="shared" si="21"/>
        <v>63.749999999999993</v>
      </c>
      <c r="AE54" s="60"/>
      <c r="AF54" s="56" t="str">
        <f t="shared" si="22"/>
        <v>ColocaciónEmpresarial0.1275</v>
      </c>
      <c r="AG54" s="56" t="s">
        <v>38</v>
      </c>
      <c r="AH54" s="57" t="s">
        <v>27</v>
      </c>
      <c r="AI54" s="58">
        <v>0.1275</v>
      </c>
      <c r="AJ54" s="59">
        <f t="shared" si="23"/>
        <v>76.5</v>
      </c>
      <c r="AK54" s="60"/>
      <c r="AL54" s="56" t="str">
        <f t="shared" si="24"/>
        <v>ColocaciónEmpresarial0.1275</v>
      </c>
      <c r="AM54" s="56" t="s">
        <v>38</v>
      </c>
      <c r="AN54" s="57" t="s">
        <v>27</v>
      </c>
      <c r="AO54" s="58">
        <v>0.1275</v>
      </c>
      <c r="AP54" s="59">
        <f t="shared" si="25"/>
        <v>89.25</v>
      </c>
      <c r="AQ54" s="60"/>
      <c r="AR54" s="56" t="str">
        <f t="shared" si="26"/>
        <v>ColocaciónEmpresarial0.1275</v>
      </c>
      <c r="AS54" s="56" t="s">
        <v>38</v>
      </c>
      <c r="AT54" s="57" t="s">
        <v>27</v>
      </c>
      <c r="AU54" s="58">
        <v>0.1275</v>
      </c>
      <c r="AV54" s="59">
        <f t="shared" si="27"/>
        <v>102</v>
      </c>
      <c r="AW54" s="60"/>
      <c r="AX54" s="56" t="str">
        <f t="shared" si="28"/>
        <v>ColocaciónEmpresarial0.1275</v>
      </c>
      <c r="AY54" s="56" t="s">
        <v>38</v>
      </c>
      <c r="AZ54" s="57" t="s">
        <v>27</v>
      </c>
      <c r="BA54" s="58">
        <v>0.1275</v>
      </c>
      <c r="BB54" s="59">
        <f t="shared" si="29"/>
        <v>114.75</v>
      </c>
      <c r="BC54" s="60"/>
      <c r="BD54" s="142"/>
      <c r="BE54" s="60"/>
      <c r="BF54" s="60"/>
      <c r="BG54" s="60"/>
      <c r="BH54" s="60"/>
      <c r="BI54" s="60"/>
      <c r="BJ54" s="60"/>
      <c r="BK54" s="60"/>
    </row>
    <row r="55" spans="3:63">
      <c r="C55" s="44">
        <f t="shared" si="32"/>
        <v>0.19500000000000006</v>
      </c>
      <c r="E55" s="44">
        <v>0.22000000000000008</v>
      </c>
      <c r="G55" s="44">
        <v>0.12250000000000007</v>
      </c>
      <c r="H55" s="44"/>
      <c r="I55" s="44"/>
      <c r="J55" s="44"/>
      <c r="L55" s="44">
        <v>0.12250000000000007</v>
      </c>
      <c r="M55" s="44"/>
      <c r="N55" s="44">
        <v>0.12250000000000007</v>
      </c>
      <c r="T55" s="56" t="str">
        <f t="shared" si="18"/>
        <v>ColocaciónEmpresarial0.13</v>
      </c>
      <c r="U55" s="56" t="s">
        <v>38</v>
      </c>
      <c r="V55" s="57" t="s">
        <v>27</v>
      </c>
      <c r="W55" s="58">
        <v>0.13</v>
      </c>
      <c r="X55" s="59">
        <f t="shared" si="19"/>
        <v>52</v>
      </c>
      <c r="Y55" s="60"/>
      <c r="Z55" s="56" t="str">
        <f t="shared" si="20"/>
        <v>ColocaciónEmpresarial0.13</v>
      </c>
      <c r="AA55" s="56" t="s">
        <v>38</v>
      </c>
      <c r="AB55" s="57" t="s">
        <v>27</v>
      </c>
      <c r="AC55" s="58">
        <v>0.13</v>
      </c>
      <c r="AD55" s="59">
        <f t="shared" si="21"/>
        <v>65</v>
      </c>
      <c r="AE55" s="60"/>
      <c r="AF55" s="56" t="str">
        <f t="shared" si="22"/>
        <v>ColocaciónEmpresarial0.13</v>
      </c>
      <c r="AG55" s="56" t="s">
        <v>38</v>
      </c>
      <c r="AH55" s="57" t="s">
        <v>27</v>
      </c>
      <c r="AI55" s="58">
        <v>0.13</v>
      </c>
      <c r="AJ55" s="59">
        <f t="shared" si="23"/>
        <v>78</v>
      </c>
      <c r="AK55" s="60"/>
      <c r="AL55" s="56" t="str">
        <f t="shared" si="24"/>
        <v>ColocaciónEmpresarial0.13</v>
      </c>
      <c r="AM55" s="56" t="s">
        <v>38</v>
      </c>
      <c r="AN55" s="57" t="s">
        <v>27</v>
      </c>
      <c r="AO55" s="58">
        <v>0.13</v>
      </c>
      <c r="AP55" s="59">
        <f t="shared" si="25"/>
        <v>91</v>
      </c>
      <c r="AQ55" s="60"/>
      <c r="AR55" s="56" t="str">
        <f t="shared" si="26"/>
        <v>ColocaciónEmpresarial0.13</v>
      </c>
      <c r="AS55" s="56" t="s">
        <v>38</v>
      </c>
      <c r="AT55" s="57" t="s">
        <v>27</v>
      </c>
      <c r="AU55" s="58">
        <v>0.13</v>
      </c>
      <c r="AV55" s="59">
        <f t="shared" si="27"/>
        <v>104</v>
      </c>
      <c r="AW55" s="60"/>
      <c r="AX55" s="56" t="str">
        <f t="shared" si="28"/>
        <v>ColocaciónEmpresarial0.13</v>
      </c>
      <c r="AY55" s="56" t="s">
        <v>38</v>
      </c>
      <c r="AZ55" s="57" t="s">
        <v>27</v>
      </c>
      <c r="BA55" s="58">
        <v>0.13</v>
      </c>
      <c r="BB55" s="59">
        <f t="shared" si="29"/>
        <v>116.99999999999999</v>
      </c>
      <c r="BC55" s="60"/>
      <c r="BD55" s="142"/>
      <c r="BE55" s="60"/>
      <c r="BF55" s="60"/>
      <c r="BG55" s="60"/>
      <c r="BH55" s="60"/>
      <c r="BI55" s="60"/>
      <c r="BJ55" s="60"/>
      <c r="BK55" s="60"/>
    </row>
    <row r="56" spans="3:63">
      <c r="C56" s="44">
        <f t="shared" si="32"/>
        <v>0.19750000000000006</v>
      </c>
      <c r="E56" s="44">
        <v>0.22250000000000009</v>
      </c>
      <c r="G56" s="44">
        <v>0.12500000000000006</v>
      </c>
      <c r="H56" s="44"/>
      <c r="I56" s="44"/>
      <c r="J56" s="44"/>
      <c r="L56" s="44">
        <v>0.12500000000000006</v>
      </c>
      <c r="M56" s="44"/>
      <c r="N56" s="44">
        <v>0.12500000000000006</v>
      </c>
      <c r="T56" s="56" t="str">
        <f t="shared" si="18"/>
        <v>ColocaciónEmpresarial0.1325</v>
      </c>
      <c r="U56" s="56" t="s">
        <v>38</v>
      </c>
      <c r="V56" s="57" t="s">
        <v>27</v>
      </c>
      <c r="W56" s="58">
        <v>0.13250000000000001</v>
      </c>
      <c r="X56" s="59">
        <f t="shared" si="19"/>
        <v>53</v>
      </c>
      <c r="Y56" s="43"/>
      <c r="Z56" s="56" t="str">
        <f t="shared" si="20"/>
        <v>ColocaciónEmpresarial0.1325</v>
      </c>
      <c r="AA56" s="56" t="s">
        <v>38</v>
      </c>
      <c r="AB56" s="57" t="s">
        <v>27</v>
      </c>
      <c r="AC56" s="58">
        <v>0.13250000000000001</v>
      </c>
      <c r="AD56" s="59">
        <f t="shared" si="21"/>
        <v>66.250000000000014</v>
      </c>
      <c r="AE56" s="60"/>
      <c r="AF56" s="56" t="str">
        <f t="shared" si="22"/>
        <v>ColocaciónEmpresarial0.1325</v>
      </c>
      <c r="AG56" s="56" t="s">
        <v>38</v>
      </c>
      <c r="AH56" s="57" t="s">
        <v>27</v>
      </c>
      <c r="AI56" s="58">
        <v>0.13250000000000001</v>
      </c>
      <c r="AJ56" s="59">
        <f t="shared" si="23"/>
        <v>79.5</v>
      </c>
      <c r="AK56" s="60"/>
      <c r="AL56" s="56" t="str">
        <f t="shared" si="24"/>
        <v>ColocaciónEmpresarial0.1325</v>
      </c>
      <c r="AM56" s="56" t="s">
        <v>38</v>
      </c>
      <c r="AN56" s="57" t="s">
        <v>27</v>
      </c>
      <c r="AO56" s="58">
        <v>0.13250000000000001</v>
      </c>
      <c r="AP56" s="59">
        <f t="shared" si="25"/>
        <v>92.75</v>
      </c>
      <c r="AQ56" s="60"/>
      <c r="AR56" s="56" t="str">
        <f t="shared" si="26"/>
        <v>ColocaciónEmpresarial0.1325</v>
      </c>
      <c r="AS56" s="56" t="s">
        <v>38</v>
      </c>
      <c r="AT56" s="57" t="s">
        <v>27</v>
      </c>
      <c r="AU56" s="58">
        <v>0.13250000000000001</v>
      </c>
      <c r="AV56" s="59">
        <f t="shared" si="27"/>
        <v>106</v>
      </c>
      <c r="AW56" s="60"/>
      <c r="AX56" s="56" t="str">
        <f t="shared" si="28"/>
        <v>ColocaciónEmpresarial0.1325</v>
      </c>
      <c r="AY56" s="56" t="s">
        <v>38</v>
      </c>
      <c r="AZ56" s="57" t="s">
        <v>27</v>
      </c>
      <c r="BA56" s="58">
        <v>0.13250000000000001</v>
      </c>
      <c r="BB56" s="59">
        <f t="shared" si="29"/>
        <v>119.25000000000001</v>
      </c>
      <c r="BC56" s="43"/>
      <c r="BE56" s="43"/>
      <c r="BF56" s="43"/>
      <c r="BH56" s="43"/>
      <c r="BI56" s="43"/>
      <c r="BJ56" s="43"/>
      <c r="BK56" s="43"/>
    </row>
    <row r="57" spans="3:63">
      <c r="C57" s="44">
        <f t="shared" si="32"/>
        <v>0.20000000000000007</v>
      </c>
      <c r="E57" s="44">
        <v>0.22500000000000009</v>
      </c>
      <c r="G57" s="44">
        <v>0.12750000000000006</v>
      </c>
      <c r="H57" s="44"/>
      <c r="I57" s="44"/>
      <c r="J57" s="44"/>
      <c r="L57" s="44">
        <v>0.12750000000000006</v>
      </c>
      <c r="M57" s="44"/>
      <c r="N57" s="44">
        <v>0.12750000000000006</v>
      </c>
      <c r="T57" s="56" t="str">
        <f t="shared" si="18"/>
        <v>ColocaciónEmpresarial0.135</v>
      </c>
      <c r="U57" s="56" t="s">
        <v>38</v>
      </c>
      <c r="V57" s="57" t="s">
        <v>27</v>
      </c>
      <c r="W57" s="58">
        <v>0.13500000000000001</v>
      </c>
      <c r="X57" s="59">
        <f t="shared" si="19"/>
        <v>54</v>
      </c>
      <c r="Z57" s="56" t="str">
        <f t="shared" si="20"/>
        <v>ColocaciónEmpresarial0.135</v>
      </c>
      <c r="AA57" s="56" t="s">
        <v>38</v>
      </c>
      <c r="AB57" s="57" t="s">
        <v>27</v>
      </c>
      <c r="AC57" s="58">
        <v>0.13500000000000001</v>
      </c>
      <c r="AD57" s="59">
        <f t="shared" si="21"/>
        <v>67.5</v>
      </c>
      <c r="AE57" s="60"/>
      <c r="AF57" s="56" t="str">
        <f t="shared" si="22"/>
        <v>ColocaciónEmpresarial0.135</v>
      </c>
      <c r="AG57" s="56" t="s">
        <v>38</v>
      </c>
      <c r="AH57" s="57" t="s">
        <v>27</v>
      </c>
      <c r="AI57" s="58">
        <v>0.13500000000000001</v>
      </c>
      <c r="AJ57" s="59">
        <f t="shared" si="23"/>
        <v>81</v>
      </c>
      <c r="AK57" s="60"/>
      <c r="AL57" s="56" t="str">
        <f t="shared" si="24"/>
        <v>ColocaciónEmpresarial0.135</v>
      </c>
      <c r="AM57" s="56" t="s">
        <v>38</v>
      </c>
      <c r="AN57" s="57" t="s">
        <v>27</v>
      </c>
      <c r="AO57" s="58">
        <v>0.13500000000000001</v>
      </c>
      <c r="AP57" s="59">
        <f t="shared" si="25"/>
        <v>94.5</v>
      </c>
      <c r="AQ57" s="60"/>
      <c r="AR57" s="56" t="str">
        <f t="shared" si="26"/>
        <v>ColocaciónEmpresarial0.135</v>
      </c>
      <c r="AS57" s="56" t="s">
        <v>38</v>
      </c>
      <c r="AT57" s="57" t="s">
        <v>27</v>
      </c>
      <c r="AU57" s="58">
        <v>0.13500000000000001</v>
      </c>
      <c r="AV57" s="59">
        <f t="shared" si="27"/>
        <v>108</v>
      </c>
      <c r="AW57" s="60"/>
      <c r="AX57" s="56" t="str">
        <f t="shared" si="28"/>
        <v>ColocaciónEmpresarial0.135</v>
      </c>
      <c r="AY57" s="56" t="s">
        <v>38</v>
      </c>
      <c r="AZ57" s="57" t="s">
        <v>27</v>
      </c>
      <c r="BA57" s="58">
        <v>0.13500000000000001</v>
      </c>
      <c r="BB57" s="59">
        <f t="shared" si="29"/>
        <v>121.5</v>
      </c>
      <c r="BC57" s="54"/>
      <c r="BD57" s="141"/>
      <c r="BE57" s="54"/>
      <c r="BF57" s="54"/>
      <c r="BG57" s="147"/>
      <c r="BH57" s="54"/>
      <c r="BI57" s="54"/>
      <c r="BJ57" s="54"/>
      <c r="BK57" s="54"/>
    </row>
    <row r="58" spans="3:63">
      <c r="E58" s="44">
        <v>0.22750000000000009</v>
      </c>
      <c r="G58" s="44">
        <v>0.13000000000000006</v>
      </c>
      <c r="H58" s="44"/>
      <c r="I58" s="44"/>
      <c r="J58" s="44"/>
      <c r="L58" s="44">
        <v>0.13000000000000006</v>
      </c>
      <c r="M58" s="44"/>
      <c r="N58" s="44">
        <v>0.13000000000000006</v>
      </c>
      <c r="T58" s="56" t="str">
        <f t="shared" si="18"/>
        <v>ColocaciónEmpresarial0.1375</v>
      </c>
      <c r="U58" s="56" t="s">
        <v>38</v>
      </c>
      <c r="V58" s="57" t="s">
        <v>27</v>
      </c>
      <c r="W58" s="58">
        <v>0.13750000000000001</v>
      </c>
      <c r="X58" s="59">
        <f t="shared" si="19"/>
        <v>55</v>
      </c>
      <c r="Z58" s="56" t="str">
        <f t="shared" si="20"/>
        <v>ColocaciónEmpresarial0.1375</v>
      </c>
      <c r="AA58" s="56" t="s">
        <v>38</v>
      </c>
      <c r="AB58" s="57" t="s">
        <v>27</v>
      </c>
      <c r="AC58" s="58">
        <v>0.13750000000000001</v>
      </c>
      <c r="AD58" s="59">
        <f t="shared" si="21"/>
        <v>68.75</v>
      </c>
      <c r="AE58" s="60"/>
      <c r="AF58" s="56" t="str">
        <f t="shared" si="22"/>
        <v>ColocaciónEmpresarial0.1375</v>
      </c>
      <c r="AG58" s="56" t="s">
        <v>38</v>
      </c>
      <c r="AH58" s="57" t="s">
        <v>27</v>
      </c>
      <c r="AI58" s="58">
        <v>0.13750000000000001</v>
      </c>
      <c r="AJ58" s="59">
        <f t="shared" si="23"/>
        <v>82.5</v>
      </c>
      <c r="AK58" s="60"/>
      <c r="AL58" s="56" t="str">
        <f t="shared" si="24"/>
        <v>ColocaciónEmpresarial0.1375</v>
      </c>
      <c r="AM58" s="56" t="s">
        <v>38</v>
      </c>
      <c r="AN58" s="57" t="s">
        <v>27</v>
      </c>
      <c r="AO58" s="58">
        <v>0.13750000000000001</v>
      </c>
      <c r="AP58" s="59">
        <f t="shared" si="25"/>
        <v>96.250000000000014</v>
      </c>
      <c r="AQ58" s="60"/>
      <c r="AR58" s="56" t="str">
        <f t="shared" si="26"/>
        <v>ColocaciónEmpresarial0.1375</v>
      </c>
      <c r="AS58" s="56" t="s">
        <v>38</v>
      </c>
      <c r="AT58" s="57" t="s">
        <v>27</v>
      </c>
      <c r="AU58" s="58">
        <v>0.13750000000000001</v>
      </c>
      <c r="AV58" s="59">
        <f t="shared" si="27"/>
        <v>110</v>
      </c>
      <c r="AW58" s="60"/>
      <c r="AX58" s="56" t="str">
        <f t="shared" si="28"/>
        <v>ColocaciónEmpresarial0.1375</v>
      </c>
      <c r="AY58" s="56" t="s">
        <v>38</v>
      </c>
      <c r="AZ58" s="57" t="s">
        <v>27</v>
      </c>
      <c r="BA58" s="58">
        <v>0.13750000000000001</v>
      </c>
      <c r="BB58" s="59">
        <f t="shared" si="29"/>
        <v>123.75</v>
      </c>
      <c r="BC58" s="60"/>
      <c r="BD58" s="142"/>
      <c r="BE58" s="60"/>
      <c r="BF58" s="60"/>
      <c r="BG58" s="60"/>
      <c r="BH58" s="60"/>
      <c r="BI58" s="60"/>
      <c r="BJ58" s="60"/>
      <c r="BK58" s="60"/>
    </row>
    <row r="59" spans="3:63">
      <c r="E59" s="44">
        <v>0.23000000000000009</v>
      </c>
      <c r="G59" s="44">
        <v>0.13250000000000006</v>
      </c>
      <c r="H59" s="44"/>
      <c r="I59" s="44"/>
      <c r="J59" s="44"/>
      <c r="L59" s="44">
        <v>0.13250000000000006</v>
      </c>
      <c r="M59" s="44"/>
      <c r="N59" s="44">
        <v>0.13250000000000006</v>
      </c>
      <c r="T59" s="56" t="str">
        <f t="shared" si="18"/>
        <v>ColocaciónEmpresarial0.14</v>
      </c>
      <c r="U59" s="56" t="s">
        <v>38</v>
      </c>
      <c r="V59" s="57" t="s">
        <v>27</v>
      </c>
      <c r="W59" s="58">
        <v>0.14000000000000001</v>
      </c>
      <c r="X59" s="59">
        <f t="shared" si="19"/>
        <v>56.000000000000007</v>
      </c>
      <c r="Z59" s="56" t="str">
        <f t="shared" si="20"/>
        <v>ColocaciónEmpresarial0.14</v>
      </c>
      <c r="AA59" s="56" t="s">
        <v>38</v>
      </c>
      <c r="AB59" s="57" t="s">
        <v>27</v>
      </c>
      <c r="AC59" s="58">
        <v>0.14000000000000001</v>
      </c>
      <c r="AD59" s="59">
        <f t="shared" si="21"/>
        <v>70</v>
      </c>
      <c r="AE59" s="60"/>
      <c r="AF59" s="56" t="str">
        <f t="shared" si="22"/>
        <v>ColocaciónEmpresarial0.14</v>
      </c>
      <c r="AG59" s="56" t="s">
        <v>38</v>
      </c>
      <c r="AH59" s="57" t="s">
        <v>27</v>
      </c>
      <c r="AI59" s="58">
        <v>0.14000000000000001</v>
      </c>
      <c r="AJ59" s="59">
        <f t="shared" si="23"/>
        <v>84</v>
      </c>
      <c r="AK59" s="60"/>
      <c r="AL59" s="56" t="str">
        <f t="shared" si="24"/>
        <v>ColocaciónEmpresarial0.14</v>
      </c>
      <c r="AM59" s="56" t="s">
        <v>38</v>
      </c>
      <c r="AN59" s="57" t="s">
        <v>27</v>
      </c>
      <c r="AO59" s="58">
        <v>0.14000000000000001</v>
      </c>
      <c r="AP59" s="59">
        <f t="shared" si="25"/>
        <v>98.000000000000014</v>
      </c>
      <c r="AQ59" s="60"/>
      <c r="AR59" s="56" t="str">
        <f t="shared" si="26"/>
        <v>ColocaciónEmpresarial0.14</v>
      </c>
      <c r="AS59" s="56" t="s">
        <v>38</v>
      </c>
      <c r="AT59" s="57" t="s">
        <v>27</v>
      </c>
      <c r="AU59" s="58">
        <v>0.14000000000000001</v>
      </c>
      <c r="AV59" s="59">
        <f t="shared" si="27"/>
        <v>112.00000000000001</v>
      </c>
      <c r="AW59" s="60"/>
      <c r="AX59" s="56" t="str">
        <f t="shared" si="28"/>
        <v>ColocaciónEmpresarial0.14</v>
      </c>
      <c r="AY59" s="56" t="s">
        <v>38</v>
      </c>
      <c r="AZ59" s="57" t="s">
        <v>27</v>
      </c>
      <c r="BA59" s="58">
        <v>0.14000000000000001</v>
      </c>
      <c r="BB59" s="59">
        <f t="shared" si="29"/>
        <v>126.00000000000001</v>
      </c>
      <c r="BC59" s="60"/>
      <c r="BD59" s="142"/>
      <c r="BE59" s="60"/>
      <c r="BF59" s="60"/>
      <c r="BG59" s="60"/>
      <c r="BH59" s="60"/>
      <c r="BI59" s="60"/>
      <c r="BJ59" s="60"/>
      <c r="BK59" s="60"/>
    </row>
    <row r="60" spans="3:63">
      <c r="E60" s="44">
        <v>0.2325000000000001</v>
      </c>
      <c r="G60" s="44">
        <v>0.13500000000000006</v>
      </c>
      <c r="H60" s="44"/>
      <c r="I60" s="44"/>
      <c r="J60" s="44"/>
      <c r="L60" s="44">
        <v>0.13500000000000006</v>
      </c>
      <c r="M60" s="44"/>
      <c r="N60" s="44">
        <v>0.13500000000000006</v>
      </c>
      <c r="T60" s="56" t="str">
        <f t="shared" si="18"/>
        <v>ColocaciónEmpresarial0.1425</v>
      </c>
      <c r="U60" s="56" t="s">
        <v>38</v>
      </c>
      <c r="V60" s="57" t="s">
        <v>27</v>
      </c>
      <c r="W60" s="58">
        <v>0.14250000000000002</v>
      </c>
      <c r="X60" s="59">
        <f t="shared" si="19"/>
        <v>57.000000000000007</v>
      </c>
      <c r="Z60" s="56" t="str">
        <f t="shared" si="20"/>
        <v>ColocaciónEmpresarial0.1425</v>
      </c>
      <c r="AA60" s="56" t="s">
        <v>38</v>
      </c>
      <c r="AB60" s="57" t="s">
        <v>27</v>
      </c>
      <c r="AC60" s="58">
        <v>0.14250000000000002</v>
      </c>
      <c r="AD60" s="59">
        <f t="shared" si="21"/>
        <v>71.250000000000014</v>
      </c>
      <c r="AE60" s="60"/>
      <c r="AF60" s="56" t="str">
        <f t="shared" si="22"/>
        <v>ColocaciónEmpresarial0.1425</v>
      </c>
      <c r="AG60" s="56" t="s">
        <v>38</v>
      </c>
      <c r="AH60" s="57" t="s">
        <v>27</v>
      </c>
      <c r="AI60" s="58">
        <v>0.14250000000000002</v>
      </c>
      <c r="AJ60" s="59">
        <f t="shared" si="23"/>
        <v>85.500000000000014</v>
      </c>
      <c r="AK60" s="60"/>
      <c r="AL60" s="56" t="str">
        <f t="shared" si="24"/>
        <v>ColocaciónEmpresarial0.1425</v>
      </c>
      <c r="AM60" s="56" t="s">
        <v>38</v>
      </c>
      <c r="AN60" s="57" t="s">
        <v>27</v>
      </c>
      <c r="AO60" s="58">
        <v>0.14250000000000002</v>
      </c>
      <c r="AP60" s="59">
        <f t="shared" si="25"/>
        <v>99.75</v>
      </c>
      <c r="AQ60" s="60"/>
      <c r="AR60" s="56" t="str">
        <f t="shared" si="26"/>
        <v>ColocaciónEmpresarial0.1425</v>
      </c>
      <c r="AS60" s="56" t="s">
        <v>38</v>
      </c>
      <c r="AT60" s="57" t="s">
        <v>27</v>
      </c>
      <c r="AU60" s="58">
        <v>0.14250000000000002</v>
      </c>
      <c r="AV60" s="59">
        <f t="shared" si="27"/>
        <v>114.00000000000001</v>
      </c>
      <c r="AW60" s="60"/>
      <c r="AX60" s="56" t="str">
        <f t="shared" si="28"/>
        <v>ColocaciónEmpresarial0.1425</v>
      </c>
      <c r="AY60" s="56" t="s">
        <v>38</v>
      </c>
      <c r="AZ60" s="57" t="s">
        <v>27</v>
      </c>
      <c r="BA60" s="58">
        <v>0.14250000000000002</v>
      </c>
      <c r="BB60" s="59">
        <f t="shared" si="29"/>
        <v>128.25000000000003</v>
      </c>
      <c r="BC60" s="60"/>
      <c r="BD60" s="142"/>
      <c r="BE60" s="60"/>
      <c r="BF60" s="60"/>
      <c r="BG60" s="60"/>
      <c r="BH60" s="60"/>
      <c r="BI60" s="60"/>
      <c r="BJ60" s="60"/>
      <c r="BK60" s="60"/>
    </row>
    <row r="61" spans="3:63">
      <c r="E61" s="44">
        <v>0.2350000000000001</v>
      </c>
      <c r="G61" s="44">
        <v>0.13750000000000007</v>
      </c>
      <c r="H61" s="44"/>
      <c r="I61" s="44"/>
      <c r="J61" s="44"/>
      <c r="L61" s="44">
        <v>0.13750000000000007</v>
      </c>
      <c r="M61" s="44"/>
      <c r="N61" s="44">
        <v>0.13750000000000007</v>
      </c>
      <c r="T61" s="56" t="str">
        <f t="shared" si="18"/>
        <v>ColocaciónEmpresarial0.145</v>
      </c>
      <c r="U61" s="56" t="s">
        <v>38</v>
      </c>
      <c r="V61" s="57" t="s">
        <v>27</v>
      </c>
      <c r="W61" s="58">
        <v>0.14500000000000002</v>
      </c>
      <c r="X61" s="59">
        <f t="shared" si="19"/>
        <v>58.000000000000007</v>
      </c>
      <c r="Z61" s="56" t="str">
        <f t="shared" si="20"/>
        <v>ColocaciónEmpresarial0.145</v>
      </c>
      <c r="AA61" s="56" t="s">
        <v>38</v>
      </c>
      <c r="AB61" s="57" t="s">
        <v>27</v>
      </c>
      <c r="AC61" s="58">
        <v>0.14500000000000002</v>
      </c>
      <c r="AD61" s="59">
        <f t="shared" si="21"/>
        <v>72.500000000000014</v>
      </c>
      <c r="AE61" s="60"/>
      <c r="AF61" s="56" t="str">
        <f t="shared" si="22"/>
        <v>ColocaciónEmpresarial0.145</v>
      </c>
      <c r="AG61" s="56" t="s">
        <v>38</v>
      </c>
      <c r="AH61" s="57" t="s">
        <v>27</v>
      </c>
      <c r="AI61" s="58">
        <v>0.14500000000000002</v>
      </c>
      <c r="AJ61" s="59">
        <f t="shared" si="23"/>
        <v>87.000000000000014</v>
      </c>
      <c r="AK61" s="60"/>
      <c r="AL61" s="56" t="str">
        <f t="shared" si="24"/>
        <v>ColocaciónEmpresarial0.145</v>
      </c>
      <c r="AM61" s="56" t="s">
        <v>38</v>
      </c>
      <c r="AN61" s="57" t="s">
        <v>27</v>
      </c>
      <c r="AO61" s="58">
        <v>0.14500000000000002</v>
      </c>
      <c r="AP61" s="59">
        <f t="shared" si="25"/>
        <v>101.50000000000001</v>
      </c>
      <c r="AQ61" s="60"/>
      <c r="AR61" s="56" t="str">
        <f t="shared" si="26"/>
        <v>ColocaciónEmpresarial0.145</v>
      </c>
      <c r="AS61" s="56" t="s">
        <v>38</v>
      </c>
      <c r="AT61" s="57" t="s">
        <v>27</v>
      </c>
      <c r="AU61" s="58">
        <v>0.14500000000000002</v>
      </c>
      <c r="AV61" s="59">
        <f t="shared" si="27"/>
        <v>116.00000000000001</v>
      </c>
      <c r="AW61" s="60"/>
      <c r="AX61" s="56" t="str">
        <f t="shared" si="28"/>
        <v>ColocaciónEmpresarial0.145</v>
      </c>
      <c r="AY61" s="56" t="s">
        <v>38</v>
      </c>
      <c r="AZ61" s="57" t="s">
        <v>27</v>
      </c>
      <c r="BA61" s="58">
        <v>0.14500000000000002</v>
      </c>
      <c r="BB61" s="59">
        <f t="shared" si="29"/>
        <v>130.5</v>
      </c>
      <c r="BC61" s="60"/>
      <c r="BD61" s="142"/>
      <c r="BE61" s="60"/>
      <c r="BF61" s="60"/>
      <c r="BG61" s="60"/>
      <c r="BH61" s="60"/>
      <c r="BI61" s="60"/>
      <c r="BJ61" s="60"/>
      <c r="BK61" s="60"/>
    </row>
    <row r="62" spans="3:63">
      <c r="E62" s="44">
        <v>0.2375000000000001</v>
      </c>
      <c r="G62" s="44">
        <v>0.14000000000000007</v>
      </c>
      <c r="H62" s="44"/>
      <c r="I62" s="44"/>
      <c r="J62" s="44"/>
      <c r="L62" s="44">
        <v>0.14000000000000007</v>
      </c>
      <c r="M62" s="44"/>
      <c r="N62" s="44">
        <v>0.14000000000000007</v>
      </c>
      <c r="T62" s="56" t="str">
        <f t="shared" si="18"/>
        <v>ColocaciónEmpresarial0.1475</v>
      </c>
      <c r="U62" s="56" t="s">
        <v>38</v>
      </c>
      <c r="V62" s="57" t="s">
        <v>27</v>
      </c>
      <c r="W62" s="58">
        <v>0.14750000000000002</v>
      </c>
      <c r="X62" s="59">
        <f t="shared" si="19"/>
        <v>59.000000000000007</v>
      </c>
      <c r="Z62" s="56" t="str">
        <f t="shared" si="20"/>
        <v>ColocaciónEmpresarial0.1475</v>
      </c>
      <c r="AA62" s="56" t="s">
        <v>38</v>
      </c>
      <c r="AB62" s="57" t="s">
        <v>27</v>
      </c>
      <c r="AC62" s="58">
        <v>0.14750000000000002</v>
      </c>
      <c r="AD62" s="59">
        <f t="shared" si="21"/>
        <v>73.75</v>
      </c>
      <c r="AE62" s="60"/>
      <c r="AF62" s="56" t="str">
        <f t="shared" si="22"/>
        <v>ColocaciónEmpresarial0.1475</v>
      </c>
      <c r="AG62" s="56" t="s">
        <v>38</v>
      </c>
      <c r="AH62" s="57" t="s">
        <v>27</v>
      </c>
      <c r="AI62" s="58">
        <v>0.14750000000000002</v>
      </c>
      <c r="AJ62" s="59">
        <f t="shared" si="23"/>
        <v>88.500000000000014</v>
      </c>
      <c r="AK62" s="60"/>
      <c r="AL62" s="56" t="str">
        <f t="shared" si="24"/>
        <v>ColocaciónEmpresarial0.1475</v>
      </c>
      <c r="AM62" s="56" t="s">
        <v>38</v>
      </c>
      <c r="AN62" s="57" t="s">
        <v>27</v>
      </c>
      <c r="AO62" s="58">
        <v>0.14750000000000002</v>
      </c>
      <c r="AP62" s="59">
        <f t="shared" si="25"/>
        <v>103.25000000000001</v>
      </c>
      <c r="AQ62" s="60"/>
      <c r="AR62" s="56" t="str">
        <f t="shared" si="26"/>
        <v>ColocaciónEmpresarial0.1475</v>
      </c>
      <c r="AS62" s="56" t="s">
        <v>38</v>
      </c>
      <c r="AT62" s="57" t="s">
        <v>27</v>
      </c>
      <c r="AU62" s="58">
        <v>0.14750000000000002</v>
      </c>
      <c r="AV62" s="59">
        <f t="shared" si="27"/>
        <v>118.00000000000001</v>
      </c>
      <c r="AW62" s="60"/>
      <c r="AX62" s="56" t="str">
        <f t="shared" si="28"/>
        <v>ColocaciónEmpresarial0.1475</v>
      </c>
      <c r="AY62" s="56" t="s">
        <v>38</v>
      </c>
      <c r="AZ62" s="57" t="s">
        <v>27</v>
      </c>
      <c r="BA62" s="58">
        <v>0.14750000000000002</v>
      </c>
      <c r="BB62" s="59">
        <f t="shared" si="29"/>
        <v>132.75</v>
      </c>
      <c r="BC62" s="60"/>
      <c r="BD62" s="142"/>
      <c r="BE62" s="60"/>
      <c r="BF62" s="60"/>
      <c r="BG62" s="60"/>
      <c r="BH62" s="60"/>
      <c r="BI62" s="60"/>
      <c r="BJ62" s="60"/>
      <c r="BK62" s="60"/>
    </row>
    <row r="63" spans="3:63">
      <c r="E63" s="44">
        <v>0.2400000000000001</v>
      </c>
      <c r="G63" s="44">
        <v>0.14250000000000007</v>
      </c>
      <c r="H63" s="44"/>
      <c r="I63" s="44"/>
      <c r="J63" s="44"/>
      <c r="L63" s="44">
        <v>0.14250000000000007</v>
      </c>
      <c r="M63" s="44"/>
      <c r="N63" s="44">
        <v>0.14250000000000007</v>
      </c>
      <c r="T63" s="56" t="str">
        <f t="shared" si="18"/>
        <v>ColocaciónEmpresarial0.15</v>
      </c>
      <c r="U63" s="56" t="s">
        <v>38</v>
      </c>
      <c r="V63" s="57" t="s">
        <v>27</v>
      </c>
      <c r="W63" s="58">
        <v>0.15000000000000002</v>
      </c>
      <c r="X63" s="59">
        <f t="shared" si="19"/>
        <v>60.000000000000007</v>
      </c>
      <c r="Z63" s="56" t="str">
        <f t="shared" si="20"/>
        <v>ColocaciónEmpresarial0.15</v>
      </c>
      <c r="AA63" s="56" t="s">
        <v>38</v>
      </c>
      <c r="AB63" s="57" t="s">
        <v>27</v>
      </c>
      <c r="AC63" s="58">
        <v>0.15000000000000002</v>
      </c>
      <c r="AD63" s="59">
        <f t="shared" si="21"/>
        <v>75.000000000000014</v>
      </c>
      <c r="AE63" s="60"/>
      <c r="AF63" s="56" t="str">
        <f t="shared" si="22"/>
        <v>ColocaciónEmpresarial0.15</v>
      </c>
      <c r="AG63" s="56" t="s">
        <v>38</v>
      </c>
      <c r="AH63" s="57" t="s">
        <v>27</v>
      </c>
      <c r="AI63" s="58">
        <v>0.15000000000000002</v>
      </c>
      <c r="AJ63" s="59">
        <f t="shared" si="23"/>
        <v>90.000000000000014</v>
      </c>
      <c r="AK63" s="60"/>
      <c r="AL63" s="56" t="str">
        <f t="shared" si="24"/>
        <v>ColocaciónEmpresarial0.15</v>
      </c>
      <c r="AM63" s="56" t="s">
        <v>38</v>
      </c>
      <c r="AN63" s="57" t="s">
        <v>27</v>
      </c>
      <c r="AO63" s="58">
        <v>0.15000000000000002</v>
      </c>
      <c r="AP63" s="59">
        <f t="shared" si="25"/>
        <v>105.00000000000003</v>
      </c>
      <c r="AQ63" s="60"/>
      <c r="AR63" s="56" t="str">
        <f t="shared" si="26"/>
        <v>ColocaciónEmpresarial0.15</v>
      </c>
      <c r="AS63" s="56" t="s">
        <v>38</v>
      </c>
      <c r="AT63" s="57" t="s">
        <v>27</v>
      </c>
      <c r="AU63" s="58">
        <v>0.15000000000000002</v>
      </c>
      <c r="AV63" s="59">
        <f t="shared" si="27"/>
        <v>120.00000000000001</v>
      </c>
      <c r="AW63" s="60"/>
      <c r="AX63" s="56" t="str">
        <f t="shared" si="28"/>
        <v>ColocaciónEmpresarial0.15</v>
      </c>
      <c r="AY63" s="56" t="s">
        <v>38</v>
      </c>
      <c r="AZ63" s="57" t="s">
        <v>27</v>
      </c>
      <c r="BA63" s="58">
        <v>0.15000000000000002</v>
      </c>
      <c r="BB63" s="59">
        <f t="shared" si="29"/>
        <v>135</v>
      </c>
      <c r="BC63" s="60"/>
      <c r="BD63" s="142"/>
      <c r="BE63" s="60"/>
      <c r="BF63" s="60"/>
      <c r="BG63" s="60"/>
      <c r="BH63" s="60"/>
      <c r="BI63" s="60"/>
      <c r="BJ63" s="60"/>
      <c r="BK63" s="60"/>
    </row>
    <row r="64" spans="3:63">
      <c r="E64" s="44">
        <v>0.2425000000000001</v>
      </c>
      <c r="G64" s="44">
        <v>0.14500000000000007</v>
      </c>
      <c r="H64" s="44"/>
      <c r="I64" s="44"/>
      <c r="J64" s="44"/>
      <c r="L64" s="44">
        <v>0.14500000000000007</v>
      </c>
      <c r="M64" s="44"/>
      <c r="N64" s="44">
        <v>0.14500000000000007</v>
      </c>
      <c r="T64" s="56" t="str">
        <f t="shared" si="18"/>
        <v>ColocaciónEmpresarial0.1525</v>
      </c>
      <c r="U64" s="56" t="s">
        <v>38</v>
      </c>
      <c r="V64" s="57" t="s">
        <v>27</v>
      </c>
      <c r="W64" s="58">
        <v>0.15250000000000002</v>
      </c>
      <c r="X64" s="59">
        <f t="shared" si="19"/>
        <v>61.000000000000007</v>
      </c>
      <c r="Z64" s="56" t="str">
        <f t="shared" si="20"/>
        <v>ColocaciónEmpresarial0.1525</v>
      </c>
      <c r="AA64" s="56" t="s">
        <v>38</v>
      </c>
      <c r="AB64" s="57" t="s">
        <v>27</v>
      </c>
      <c r="AC64" s="58">
        <v>0.15250000000000002</v>
      </c>
      <c r="AD64" s="59">
        <f t="shared" si="21"/>
        <v>76.250000000000014</v>
      </c>
      <c r="AE64" s="60"/>
      <c r="AF64" s="56" t="str">
        <f t="shared" si="22"/>
        <v>ColocaciónEmpresarial0.1525</v>
      </c>
      <c r="AG64" s="56" t="s">
        <v>38</v>
      </c>
      <c r="AH64" s="57" t="s">
        <v>27</v>
      </c>
      <c r="AI64" s="58">
        <v>0.15250000000000002</v>
      </c>
      <c r="AJ64" s="59">
        <f t="shared" si="23"/>
        <v>91.500000000000014</v>
      </c>
      <c r="AK64" s="60"/>
      <c r="AL64" s="56" t="str">
        <f t="shared" si="24"/>
        <v>ColocaciónEmpresarial0.1525</v>
      </c>
      <c r="AM64" s="56" t="s">
        <v>38</v>
      </c>
      <c r="AN64" s="57" t="s">
        <v>27</v>
      </c>
      <c r="AO64" s="58">
        <v>0.15250000000000002</v>
      </c>
      <c r="AP64" s="59">
        <f t="shared" si="25"/>
        <v>106.75000000000001</v>
      </c>
      <c r="AQ64" s="60"/>
      <c r="AR64" s="56" t="str">
        <f t="shared" si="26"/>
        <v>ColocaciónEmpresarial0.1525</v>
      </c>
      <c r="AS64" s="56" t="s">
        <v>38</v>
      </c>
      <c r="AT64" s="57" t="s">
        <v>27</v>
      </c>
      <c r="AU64" s="58">
        <v>0.15250000000000002</v>
      </c>
      <c r="AV64" s="59">
        <f t="shared" si="27"/>
        <v>122.00000000000001</v>
      </c>
      <c r="AW64" s="60"/>
      <c r="AX64" s="56" t="str">
        <f t="shared" si="28"/>
        <v>ColocaciónEmpresarial0.1525</v>
      </c>
      <c r="AY64" s="56" t="s">
        <v>38</v>
      </c>
      <c r="AZ64" s="57" t="s">
        <v>27</v>
      </c>
      <c r="BA64" s="58">
        <v>0.15250000000000002</v>
      </c>
      <c r="BB64" s="59">
        <f t="shared" si="29"/>
        <v>137.25000000000003</v>
      </c>
      <c r="BC64" s="60"/>
      <c r="BD64" s="142"/>
      <c r="BE64" s="60"/>
      <c r="BF64" s="60"/>
      <c r="BG64" s="60"/>
      <c r="BH64" s="60"/>
      <c r="BI64" s="60"/>
      <c r="BJ64" s="60"/>
      <c r="BK64" s="60"/>
    </row>
    <row r="65" spans="5:63">
      <c r="E65" s="44">
        <v>0.24500000000000011</v>
      </c>
      <c r="G65" s="44">
        <v>0.14750000000000008</v>
      </c>
      <c r="H65" s="44"/>
      <c r="I65" s="44"/>
      <c r="J65" s="44"/>
      <c r="L65" s="44">
        <v>0.14750000000000008</v>
      </c>
      <c r="M65" s="44"/>
      <c r="N65" s="44">
        <v>0.14750000000000008</v>
      </c>
      <c r="T65" s="56" t="str">
        <f t="shared" si="18"/>
        <v>ColocaciónEmpresarial0.155</v>
      </c>
      <c r="U65" s="56" t="s">
        <v>38</v>
      </c>
      <c r="V65" s="57" t="s">
        <v>27</v>
      </c>
      <c r="W65" s="58">
        <v>0.15500000000000003</v>
      </c>
      <c r="X65" s="59">
        <f t="shared" si="19"/>
        <v>62.000000000000007</v>
      </c>
      <c r="Z65" s="56" t="str">
        <f t="shared" si="20"/>
        <v>ColocaciónEmpresarial0.155</v>
      </c>
      <c r="AA65" s="56" t="s">
        <v>38</v>
      </c>
      <c r="AB65" s="57" t="s">
        <v>27</v>
      </c>
      <c r="AC65" s="58">
        <v>0.15500000000000003</v>
      </c>
      <c r="AD65" s="59">
        <f t="shared" si="21"/>
        <v>77.500000000000014</v>
      </c>
      <c r="AE65" s="60"/>
      <c r="AF65" s="56" t="str">
        <f t="shared" si="22"/>
        <v>ColocaciónEmpresarial0.155</v>
      </c>
      <c r="AG65" s="56" t="s">
        <v>38</v>
      </c>
      <c r="AH65" s="57" t="s">
        <v>27</v>
      </c>
      <c r="AI65" s="58">
        <v>0.15500000000000003</v>
      </c>
      <c r="AJ65" s="59">
        <f t="shared" si="23"/>
        <v>93.000000000000014</v>
      </c>
      <c r="AK65" s="60"/>
      <c r="AL65" s="56" t="str">
        <f t="shared" si="24"/>
        <v>ColocaciónEmpresarial0.155</v>
      </c>
      <c r="AM65" s="56" t="s">
        <v>38</v>
      </c>
      <c r="AN65" s="57" t="s">
        <v>27</v>
      </c>
      <c r="AO65" s="58">
        <v>0.15500000000000003</v>
      </c>
      <c r="AP65" s="59">
        <f t="shared" si="25"/>
        <v>108.50000000000001</v>
      </c>
      <c r="AQ65" s="60"/>
      <c r="AR65" s="56" t="str">
        <f t="shared" si="26"/>
        <v>ColocaciónEmpresarial0.155</v>
      </c>
      <c r="AS65" s="56" t="s">
        <v>38</v>
      </c>
      <c r="AT65" s="57" t="s">
        <v>27</v>
      </c>
      <c r="AU65" s="58">
        <v>0.15500000000000003</v>
      </c>
      <c r="AV65" s="59">
        <f t="shared" si="27"/>
        <v>124.00000000000001</v>
      </c>
      <c r="AW65" s="60"/>
      <c r="AX65" s="56" t="str">
        <f t="shared" si="28"/>
        <v>ColocaciónEmpresarial0.155</v>
      </c>
      <c r="AY65" s="56" t="s">
        <v>38</v>
      </c>
      <c r="AZ65" s="57" t="s">
        <v>27</v>
      </c>
      <c r="BA65" s="58">
        <v>0.15500000000000003</v>
      </c>
      <c r="BB65" s="59">
        <f t="shared" si="29"/>
        <v>139.50000000000003</v>
      </c>
      <c r="BC65" s="60"/>
      <c r="BD65" s="142"/>
      <c r="BE65" s="60"/>
      <c r="BF65" s="60"/>
      <c r="BG65" s="60"/>
      <c r="BH65" s="60"/>
      <c r="BI65" s="60"/>
      <c r="BJ65" s="60"/>
      <c r="BK65" s="60"/>
    </row>
    <row r="66" spans="5:63">
      <c r="E66" s="44">
        <v>0.24750000000000011</v>
      </c>
      <c r="G66" s="44">
        <v>0.15000000000000008</v>
      </c>
      <c r="H66" s="44"/>
      <c r="I66" s="44"/>
      <c r="J66" s="44"/>
      <c r="L66" s="44">
        <v>0.15000000000000008</v>
      </c>
      <c r="M66" s="44"/>
      <c r="N66" s="44">
        <v>0.15000000000000008</v>
      </c>
      <c r="T66" s="56" t="str">
        <f t="shared" si="18"/>
        <v>ColocaciónEmpresarial0.1575</v>
      </c>
      <c r="U66" s="56" t="s">
        <v>38</v>
      </c>
      <c r="V66" s="57" t="s">
        <v>27</v>
      </c>
      <c r="W66" s="58">
        <v>0.15750000000000003</v>
      </c>
      <c r="X66" s="59">
        <f t="shared" si="19"/>
        <v>63.000000000000007</v>
      </c>
      <c r="Z66" s="56" t="str">
        <f t="shared" si="20"/>
        <v>ColocaciónEmpresarial0.1575</v>
      </c>
      <c r="AA66" s="56" t="s">
        <v>38</v>
      </c>
      <c r="AB66" s="57" t="s">
        <v>27</v>
      </c>
      <c r="AC66" s="58">
        <v>0.15750000000000003</v>
      </c>
      <c r="AD66" s="59">
        <f t="shared" si="21"/>
        <v>78.750000000000014</v>
      </c>
      <c r="AE66" s="60"/>
      <c r="AF66" s="56" t="str">
        <f t="shared" si="22"/>
        <v>ColocaciónEmpresarial0.1575</v>
      </c>
      <c r="AG66" s="56" t="s">
        <v>38</v>
      </c>
      <c r="AH66" s="57" t="s">
        <v>27</v>
      </c>
      <c r="AI66" s="58">
        <v>0.15750000000000003</v>
      </c>
      <c r="AJ66" s="59">
        <f t="shared" si="23"/>
        <v>94.500000000000014</v>
      </c>
      <c r="AK66" s="60"/>
      <c r="AL66" s="56" t="str">
        <f t="shared" si="24"/>
        <v>ColocaciónEmpresarial0.1575</v>
      </c>
      <c r="AM66" s="56" t="s">
        <v>38</v>
      </c>
      <c r="AN66" s="57" t="s">
        <v>27</v>
      </c>
      <c r="AO66" s="58">
        <v>0.15750000000000003</v>
      </c>
      <c r="AP66" s="59">
        <f t="shared" si="25"/>
        <v>110.25000000000003</v>
      </c>
      <c r="AQ66" s="60"/>
      <c r="AR66" s="56" t="str">
        <f t="shared" si="26"/>
        <v>ColocaciónEmpresarial0.1575</v>
      </c>
      <c r="AS66" s="56" t="s">
        <v>38</v>
      </c>
      <c r="AT66" s="57" t="s">
        <v>27</v>
      </c>
      <c r="AU66" s="58">
        <v>0.15750000000000003</v>
      </c>
      <c r="AV66" s="59">
        <f t="shared" si="27"/>
        <v>126.00000000000001</v>
      </c>
      <c r="AW66" s="60"/>
      <c r="AX66" s="56" t="str">
        <f t="shared" si="28"/>
        <v>ColocaciónEmpresarial0.1575</v>
      </c>
      <c r="AY66" s="56" t="s">
        <v>38</v>
      </c>
      <c r="AZ66" s="57" t="s">
        <v>27</v>
      </c>
      <c r="BA66" s="58">
        <v>0.15750000000000003</v>
      </c>
      <c r="BB66" s="59">
        <f t="shared" si="29"/>
        <v>141.75000000000003</v>
      </c>
      <c r="BC66" s="60"/>
      <c r="BD66" s="142"/>
      <c r="BE66" s="60"/>
      <c r="BF66" s="60"/>
      <c r="BG66" s="60"/>
      <c r="BH66" s="60"/>
      <c r="BI66" s="60"/>
      <c r="BJ66" s="60"/>
      <c r="BK66" s="60"/>
    </row>
    <row r="67" spans="5:63">
      <c r="E67" s="44">
        <v>0.25000000000000011</v>
      </c>
      <c r="G67" s="44">
        <v>0.15250000000000008</v>
      </c>
      <c r="H67" s="44"/>
      <c r="I67" s="44"/>
      <c r="J67" s="44"/>
      <c r="L67" s="44">
        <v>0.15250000000000008</v>
      </c>
      <c r="M67" s="44"/>
      <c r="N67" s="44">
        <v>0.15250000000000008</v>
      </c>
      <c r="T67" s="56" t="str">
        <f t="shared" si="18"/>
        <v>ColocaciónEmpresarial0.16</v>
      </c>
      <c r="U67" s="56" t="s">
        <v>38</v>
      </c>
      <c r="V67" s="57" t="s">
        <v>27</v>
      </c>
      <c r="W67" s="58">
        <v>0.16000000000000003</v>
      </c>
      <c r="X67" s="59">
        <f t="shared" si="19"/>
        <v>64.000000000000014</v>
      </c>
      <c r="Z67" s="56" t="str">
        <f t="shared" si="20"/>
        <v>ColocaciónEmpresarial0.16</v>
      </c>
      <c r="AA67" s="56" t="s">
        <v>38</v>
      </c>
      <c r="AB67" s="57" t="s">
        <v>27</v>
      </c>
      <c r="AC67" s="58">
        <v>0.16000000000000003</v>
      </c>
      <c r="AD67" s="59">
        <f t="shared" si="21"/>
        <v>80.000000000000014</v>
      </c>
      <c r="AE67" s="60"/>
      <c r="AF67" s="56" t="str">
        <f t="shared" si="22"/>
        <v>ColocaciónEmpresarial0.16</v>
      </c>
      <c r="AG67" s="56" t="s">
        <v>38</v>
      </c>
      <c r="AH67" s="57" t="s">
        <v>27</v>
      </c>
      <c r="AI67" s="58">
        <v>0.16000000000000003</v>
      </c>
      <c r="AJ67" s="59">
        <f t="shared" si="23"/>
        <v>96.000000000000014</v>
      </c>
      <c r="AK67" s="60"/>
      <c r="AL67" s="56" t="str">
        <f t="shared" si="24"/>
        <v>ColocaciónEmpresarial0.16</v>
      </c>
      <c r="AM67" s="56" t="s">
        <v>38</v>
      </c>
      <c r="AN67" s="57" t="s">
        <v>27</v>
      </c>
      <c r="AO67" s="58">
        <v>0.16000000000000003</v>
      </c>
      <c r="AP67" s="59">
        <f t="shared" si="25"/>
        <v>112.00000000000001</v>
      </c>
      <c r="AQ67" s="60"/>
      <c r="AR67" s="56" t="str">
        <f t="shared" si="26"/>
        <v>ColocaciónEmpresarial0.16</v>
      </c>
      <c r="AS67" s="56" t="s">
        <v>38</v>
      </c>
      <c r="AT67" s="57" t="s">
        <v>27</v>
      </c>
      <c r="AU67" s="58">
        <v>0.16000000000000003</v>
      </c>
      <c r="AV67" s="59">
        <f t="shared" si="27"/>
        <v>128.00000000000003</v>
      </c>
      <c r="AW67" s="60"/>
      <c r="AX67" s="56" t="str">
        <f t="shared" si="28"/>
        <v>ColocaciónEmpresarial0.16</v>
      </c>
      <c r="AY67" s="56" t="s">
        <v>38</v>
      </c>
      <c r="AZ67" s="57" t="s">
        <v>27</v>
      </c>
      <c r="BA67" s="58">
        <v>0.16000000000000003</v>
      </c>
      <c r="BB67" s="59">
        <f t="shared" si="29"/>
        <v>144.00000000000003</v>
      </c>
      <c r="BC67" s="60"/>
      <c r="BD67" s="142"/>
      <c r="BE67" s="60"/>
      <c r="BF67" s="60"/>
      <c r="BG67" s="60"/>
      <c r="BH67" s="60"/>
      <c r="BI67" s="60"/>
      <c r="BJ67" s="60"/>
      <c r="BK67" s="60"/>
    </row>
    <row r="68" spans="5:63">
      <c r="G68" s="44">
        <v>0.15500000000000008</v>
      </c>
      <c r="H68" s="44"/>
      <c r="I68" s="44"/>
      <c r="J68" s="44"/>
      <c r="L68" s="44">
        <v>0.15500000000000008</v>
      </c>
      <c r="M68" s="44"/>
      <c r="N68" s="44">
        <v>0.15500000000000008</v>
      </c>
      <c r="T68" s="56" t="str">
        <f t="shared" si="18"/>
        <v>ColocaciónEmpresarial0.1625</v>
      </c>
      <c r="U68" s="56" t="s">
        <v>38</v>
      </c>
      <c r="V68" s="57" t="s">
        <v>27</v>
      </c>
      <c r="W68" s="58">
        <v>0.16250000000000003</v>
      </c>
      <c r="X68" s="59">
        <f t="shared" si="19"/>
        <v>65.000000000000014</v>
      </c>
      <c r="Z68" s="56" t="str">
        <f t="shared" si="20"/>
        <v>ColocaciónEmpresarial0.1625</v>
      </c>
      <c r="AA68" s="56" t="s">
        <v>38</v>
      </c>
      <c r="AB68" s="57" t="s">
        <v>27</v>
      </c>
      <c r="AC68" s="58">
        <v>0.16250000000000003</v>
      </c>
      <c r="AD68" s="59">
        <f t="shared" si="21"/>
        <v>81.250000000000014</v>
      </c>
      <c r="AE68" s="60"/>
      <c r="AF68" s="56" t="str">
        <f t="shared" si="22"/>
        <v>ColocaciónEmpresarial0.1625</v>
      </c>
      <c r="AG68" s="56" t="s">
        <v>38</v>
      </c>
      <c r="AH68" s="57" t="s">
        <v>27</v>
      </c>
      <c r="AI68" s="58">
        <v>0.16250000000000003</v>
      </c>
      <c r="AJ68" s="59">
        <f t="shared" si="23"/>
        <v>97.500000000000014</v>
      </c>
      <c r="AK68" s="60"/>
      <c r="AL68" s="56" t="str">
        <f t="shared" si="24"/>
        <v>ColocaciónEmpresarial0.1625</v>
      </c>
      <c r="AM68" s="56" t="s">
        <v>38</v>
      </c>
      <c r="AN68" s="57" t="s">
        <v>27</v>
      </c>
      <c r="AO68" s="58">
        <v>0.16250000000000003</v>
      </c>
      <c r="AP68" s="59">
        <f t="shared" si="25"/>
        <v>113.75000000000001</v>
      </c>
      <c r="AQ68" s="60"/>
      <c r="AR68" s="56" t="str">
        <f t="shared" si="26"/>
        <v>ColocaciónEmpresarial0.1625</v>
      </c>
      <c r="AS68" s="56" t="s">
        <v>38</v>
      </c>
      <c r="AT68" s="57" t="s">
        <v>27</v>
      </c>
      <c r="AU68" s="58">
        <v>0.16250000000000003</v>
      </c>
      <c r="AV68" s="59">
        <f t="shared" si="27"/>
        <v>130.00000000000003</v>
      </c>
      <c r="AW68" s="60"/>
      <c r="AX68" s="56" t="str">
        <f t="shared" si="28"/>
        <v>ColocaciónEmpresarial0.1625</v>
      </c>
      <c r="AY68" s="56" t="s">
        <v>38</v>
      </c>
      <c r="AZ68" s="57" t="s">
        <v>27</v>
      </c>
      <c r="BA68" s="58">
        <v>0.16250000000000003</v>
      </c>
      <c r="BB68" s="59">
        <f t="shared" si="29"/>
        <v>146.25000000000003</v>
      </c>
      <c r="BC68" s="60"/>
      <c r="BD68" s="142"/>
      <c r="BE68" s="60"/>
      <c r="BF68" s="60"/>
      <c r="BG68" s="60"/>
      <c r="BH68" s="60"/>
      <c r="BI68" s="60"/>
      <c r="BJ68" s="60"/>
      <c r="BK68" s="60"/>
    </row>
    <row r="69" spans="5:63">
      <c r="G69" s="44">
        <v>0.15750000000000008</v>
      </c>
      <c r="H69" s="44"/>
      <c r="I69" s="44"/>
      <c r="J69" s="44"/>
      <c r="L69" s="44">
        <v>0.15750000000000008</v>
      </c>
      <c r="M69" s="44"/>
      <c r="N69" s="44">
        <v>0.15750000000000008</v>
      </c>
      <c r="T69" s="56" t="str">
        <f t="shared" si="18"/>
        <v>ColocaciónEmpresarial0.165</v>
      </c>
      <c r="U69" s="56" t="s">
        <v>38</v>
      </c>
      <c r="V69" s="57" t="s">
        <v>27</v>
      </c>
      <c r="W69" s="58">
        <v>0.16500000000000004</v>
      </c>
      <c r="X69" s="59">
        <f t="shared" si="19"/>
        <v>66.000000000000014</v>
      </c>
      <c r="Z69" s="56" t="str">
        <f t="shared" si="20"/>
        <v>ColocaciónEmpresarial0.165</v>
      </c>
      <c r="AA69" s="56" t="s">
        <v>38</v>
      </c>
      <c r="AB69" s="57" t="s">
        <v>27</v>
      </c>
      <c r="AC69" s="58">
        <v>0.16500000000000004</v>
      </c>
      <c r="AD69" s="59">
        <f t="shared" si="21"/>
        <v>82.500000000000014</v>
      </c>
      <c r="AE69" s="60"/>
      <c r="AF69" s="56" t="str">
        <f t="shared" si="22"/>
        <v>ColocaciónEmpresarial0.165</v>
      </c>
      <c r="AG69" s="56" t="s">
        <v>38</v>
      </c>
      <c r="AH69" s="57" t="s">
        <v>27</v>
      </c>
      <c r="AI69" s="58">
        <v>0.16500000000000004</v>
      </c>
      <c r="AJ69" s="59">
        <f t="shared" si="23"/>
        <v>99.000000000000014</v>
      </c>
      <c r="AK69" s="60"/>
      <c r="AL69" s="56" t="str">
        <f t="shared" si="24"/>
        <v>ColocaciónEmpresarial0.165</v>
      </c>
      <c r="AM69" s="56" t="s">
        <v>38</v>
      </c>
      <c r="AN69" s="57" t="s">
        <v>27</v>
      </c>
      <c r="AO69" s="58">
        <v>0.16500000000000004</v>
      </c>
      <c r="AP69" s="59">
        <f t="shared" si="25"/>
        <v>115.50000000000003</v>
      </c>
      <c r="AQ69" s="60"/>
      <c r="AR69" s="56" t="str">
        <f t="shared" si="26"/>
        <v>ColocaciónEmpresarial0.165</v>
      </c>
      <c r="AS69" s="56" t="s">
        <v>38</v>
      </c>
      <c r="AT69" s="57" t="s">
        <v>27</v>
      </c>
      <c r="AU69" s="58">
        <v>0.16500000000000004</v>
      </c>
      <c r="AV69" s="59">
        <f t="shared" si="27"/>
        <v>132.00000000000003</v>
      </c>
      <c r="AW69" s="60"/>
      <c r="AX69" s="56" t="str">
        <f t="shared" si="28"/>
        <v>ColocaciónEmpresarial0.165</v>
      </c>
      <c r="AY69" s="56" t="s">
        <v>38</v>
      </c>
      <c r="AZ69" s="57" t="s">
        <v>27</v>
      </c>
      <c r="BA69" s="58">
        <v>0.16500000000000004</v>
      </c>
      <c r="BB69" s="59">
        <f t="shared" si="29"/>
        <v>148.50000000000003</v>
      </c>
      <c r="BC69" s="60"/>
      <c r="BD69" s="142"/>
      <c r="BE69" s="60"/>
      <c r="BF69" s="60"/>
      <c r="BG69" s="60"/>
      <c r="BH69" s="60"/>
      <c r="BI69" s="60"/>
      <c r="BJ69" s="60"/>
      <c r="BK69" s="60"/>
    </row>
    <row r="70" spans="5:63">
      <c r="G70" s="44">
        <v>0.16000000000000009</v>
      </c>
      <c r="H70" s="44"/>
      <c r="I70" s="44"/>
      <c r="J70" s="44"/>
      <c r="L70" s="44">
        <v>0.16000000000000009</v>
      </c>
      <c r="M70" s="44"/>
      <c r="N70" s="44">
        <v>0.16000000000000009</v>
      </c>
      <c r="T70" s="56" t="str">
        <f t="shared" si="18"/>
        <v>ColocaciónEmpresarial0.1675</v>
      </c>
      <c r="U70" s="56" t="s">
        <v>38</v>
      </c>
      <c r="V70" s="57" t="s">
        <v>27</v>
      </c>
      <c r="W70" s="58">
        <v>0.16750000000000004</v>
      </c>
      <c r="X70" s="59">
        <f t="shared" si="19"/>
        <v>67.000000000000014</v>
      </c>
      <c r="Z70" s="56" t="str">
        <f t="shared" si="20"/>
        <v>ColocaciónEmpresarial0.1675</v>
      </c>
      <c r="AA70" s="56" t="s">
        <v>38</v>
      </c>
      <c r="AB70" s="57" t="s">
        <v>27</v>
      </c>
      <c r="AC70" s="58">
        <v>0.16750000000000004</v>
      </c>
      <c r="AD70" s="59">
        <f t="shared" si="21"/>
        <v>83.750000000000014</v>
      </c>
      <c r="AE70" s="60"/>
      <c r="AF70" s="56" t="str">
        <f t="shared" si="22"/>
        <v>ColocaciónEmpresarial0.1675</v>
      </c>
      <c r="AG70" s="56" t="s">
        <v>38</v>
      </c>
      <c r="AH70" s="57" t="s">
        <v>27</v>
      </c>
      <c r="AI70" s="58">
        <v>0.16750000000000004</v>
      </c>
      <c r="AJ70" s="59">
        <f t="shared" si="23"/>
        <v>100.50000000000003</v>
      </c>
      <c r="AK70" s="60"/>
      <c r="AL70" s="56" t="str">
        <f t="shared" si="24"/>
        <v>ColocaciónEmpresarial0.1675</v>
      </c>
      <c r="AM70" s="56" t="s">
        <v>38</v>
      </c>
      <c r="AN70" s="57" t="s">
        <v>27</v>
      </c>
      <c r="AO70" s="58">
        <v>0.16750000000000004</v>
      </c>
      <c r="AP70" s="59">
        <f t="shared" si="25"/>
        <v>117.25000000000003</v>
      </c>
      <c r="AQ70" s="60"/>
      <c r="AR70" s="56" t="str">
        <f t="shared" si="26"/>
        <v>ColocaciónEmpresarial0.1675</v>
      </c>
      <c r="AS70" s="56" t="s">
        <v>38</v>
      </c>
      <c r="AT70" s="57" t="s">
        <v>27</v>
      </c>
      <c r="AU70" s="58">
        <v>0.16750000000000004</v>
      </c>
      <c r="AV70" s="59">
        <f t="shared" si="27"/>
        <v>134.00000000000003</v>
      </c>
      <c r="AW70" s="60"/>
      <c r="AX70" s="56" t="str">
        <f t="shared" si="28"/>
        <v>ColocaciónEmpresarial0.1675</v>
      </c>
      <c r="AY70" s="56" t="s">
        <v>38</v>
      </c>
      <c r="AZ70" s="57" t="s">
        <v>27</v>
      </c>
      <c r="BA70" s="58">
        <v>0.16750000000000004</v>
      </c>
      <c r="BB70" s="59">
        <f t="shared" si="29"/>
        <v>150.75000000000003</v>
      </c>
      <c r="BC70" s="60"/>
      <c r="BD70" s="142"/>
      <c r="BE70" s="60"/>
      <c r="BF70" s="60"/>
      <c r="BG70" s="60"/>
      <c r="BH70" s="60"/>
      <c r="BI70" s="60"/>
      <c r="BJ70" s="60"/>
      <c r="BK70" s="60"/>
    </row>
    <row r="71" spans="5:63">
      <c r="G71" s="44">
        <v>0.16250000000000009</v>
      </c>
      <c r="H71" s="44"/>
      <c r="I71" s="44"/>
      <c r="J71" s="44"/>
      <c r="L71" s="44">
        <v>0.16250000000000009</v>
      </c>
      <c r="M71" s="44"/>
      <c r="N71" s="44">
        <v>0.16250000000000009</v>
      </c>
      <c r="T71" s="56" t="str">
        <f t="shared" si="18"/>
        <v>ColocaciónEmpresarial0.17</v>
      </c>
      <c r="U71" s="56" t="s">
        <v>38</v>
      </c>
      <c r="V71" s="57" t="s">
        <v>27</v>
      </c>
      <c r="W71" s="58">
        <v>0.17000000000000004</v>
      </c>
      <c r="X71" s="59">
        <f t="shared" si="19"/>
        <v>68.000000000000014</v>
      </c>
      <c r="Z71" s="56" t="str">
        <f t="shared" si="20"/>
        <v>ColocaciónEmpresarial0.17</v>
      </c>
      <c r="AA71" s="56" t="s">
        <v>38</v>
      </c>
      <c r="AB71" s="57" t="s">
        <v>27</v>
      </c>
      <c r="AC71" s="58">
        <v>0.17000000000000004</v>
      </c>
      <c r="AD71" s="59">
        <f t="shared" si="21"/>
        <v>85.000000000000014</v>
      </c>
      <c r="AE71" s="60"/>
      <c r="AF71" s="56" t="str">
        <f t="shared" si="22"/>
        <v>ColocaciónEmpresarial0.17</v>
      </c>
      <c r="AG71" s="56" t="s">
        <v>38</v>
      </c>
      <c r="AH71" s="57" t="s">
        <v>27</v>
      </c>
      <c r="AI71" s="58">
        <v>0.17000000000000004</v>
      </c>
      <c r="AJ71" s="59">
        <f t="shared" si="23"/>
        <v>102.00000000000003</v>
      </c>
      <c r="AK71" s="60"/>
      <c r="AL71" s="56" t="str">
        <f t="shared" si="24"/>
        <v>ColocaciónEmpresarial0.17</v>
      </c>
      <c r="AM71" s="56" t="s">
        <v>38</v>
      </c>
      <c r="AN71" s="57" t="s">
        <v>27</v>
      </c>
      <c r="AO71" s="58">
        <v>0.17000000000000004</v>
      </c>
      <c r="AP71" s="59">
        <f t="shared" si="25"/>
        <v>119.00000000000004</v>
      </c>
      <c r="AQ71" s="60"/>
      <c r="AR71" s="56" t="str">
        <f t="shared" si="26"/>
        <v>ColocaciónEmpresarial0.17</v>
      </c>
      <c r="AS71" s="56" t="s">
        <v>38</v>
      </c>
      <c r="AT71" s="57" t="s">
        <v>27</v>
      </c>
      <c r="AU71" s="58">
        <v>0.17000000000000004</v>
      </c>
      <c r="AV71" s="59">
        <f t="shared" si="27"/>
        <v>136.00000000000003</v>
      </c>
      <c r="AW71" s="60"/>
      <c r="AX71" s="56" t="str">
        <f t="shared" si="28"/>
        <v>ColocaciónEmpresarial0.17</v>
      </c>
      <c r="AY71" s="56" t="s">
        <v>38</v>
      </c>
      <c r="AZ71" s="57" t="s">
        <v>27</v>
      </c>
      <c r="BA71" s="58">
        <v>0.17000000000000004</v>
      </c>
      <c r="BB71" s="59">
        <f t="shared" si="29"/>
        <v>153.00000000000003</v>
      </c>
      <c r="BC71" s="60"/>
      <c r="BD71" s="142"/>
      <c r="BE71" s="60"/>
      <c r="BF71" s="60"/>
      <c r="BG71" s="60"/>
      <c r="BH71" s="60"/>
      <c r="BI71" s="60"/>
      <c r="BJ71" s="60"/>
      <c r="BK71" s="60"/>
    </row>
    <row r="72" spans="5:63">
      <c r="G72" s="44">
        <v>0.16500000000000009</v>
      </c>
      <c r="H72" s="44"/>
      <c r="I72" s="44"/>
      <c r="J72" s="44"/>
      <c r="L72" s="44">
        <v>0.16500000000000009</v>
      </c>
      <c r="M72" s="44"/>
      <c r="N72" s="44">
        <v>0.16500000000000009</v>
      </c>
      <c r="T72" s="56" t="str">
        <f t="shared" si="18"/>
        <v>ColocaciónEmpresarial0.1725</v>
      </c>
      <c r="U72" s="56" t="s">
        <v>38</v>
      </c>
      <c r="V72" s="57" t="s">
        <v>27</v>
      </c>
      <c r="W72" s="58">
        <v>0.17250000000000004</v>
      </c>
      <c r="X72" s="59">
        <f t="shared" si="19"/>
        <v>69.000000000000014</v>
      </c>
      <c r="Z72" s="56" t="str">
        <f t="shared" si="20"/>
        <v>ColocaciónEmpresarial0.1725</v>
      </c>
      <c r="AA72" s="56" t="s">
        <v>38</v>
      </c>
      <c r="AB72" s="57" t="s">
        <v>27</v>
      </c>
      <c r="AC72" s="58">
        <v>0.17250000000000004</v>
      </c>
      <c r="AD72" s="59">
        <f t="shared" si="21"/>
        <v>86.250000000000028</v>
      </c>
      <c r="AE72" s="60"/>
      <c r="AF72" s="56" t="str">
        <f t="shared" si="22"/>
        <v>ColocaciónEmpresarial0.1725</v>
      </c>
      <c r="AG72" s="56" t="s">
        <v>38</v>
      </c>
      <c r="AH72" s="57" t="s">
        <v>27</v>
      </c>
      <c r="AI72" s="58">
        <v>0.17250000000000004</v>
      </c>
      <c r="AJ72" s="59">
        <f t="shared" si="23"/>
        <v>103.50000000000001</v>
      </c>
      <c r="AK72" s="60"/>
      <c r="AL72" s="56" t="str">
        <f t="shared" si="24"/>
        <v>ColocaciónEmpresarial0.1725</v>
      </c>
      <c r="AM72" s="56" t="s">
        <v>38</v>
      </c>
      <c r="AN72" s="57" t="s">
        <v>27</v>
      </c>
      <c r="AO72" s="58">
        <v>0.17250000000000004</v>
      </c>
      <c r="AP72" s="59">
        <f t="shared" si="25"/>
        <v>120.75000000000003</v>
      </c>
      <c r="AQ72" s="60"/>
      <c r="AR72" s="56" t="str">
        <f t="shared" si="26"/>
        <v>ColocaciónEmpresarial0.1725</v>
      </c>
      <c r="AS72" s="56" t="s">
        <v>38</v>
      </c>
      <c r="AT72" s="57" t="s">
        <v>27</v>
      </c>
      <c r="AU72" s="58">
        <v>0.17250000000000004</v>
      </c>
      <c r="AV72" s="59">
        <f t="shared" si="27"/>
        <v>138.00000000000003</v>
      </c>
      <c r="AW72" s="60"/>
      <c r="AX72" s="56" t="str">
        <f t="shared" si="28"/>
        <v>ColocaciónEmpresarial0.1725</v>
      </c>
      <c r="AY72" s="56" t="s">
        <v>38</v>
      </c>
      <c r="AZ72" s="57" t="s">
        <v>27</v>
      </c>
      <c r="BA72" s="58">
        <v>0.17250000000000004</v>
      </c>
      <c r="BB72" s="59">
        <f t="shared" si="29"/>
        <v>155.25000000000003</v>
      </c>
      <c r="BC72" s="60"/>
      <c r="BD72" s="142"/>
      <c r="BE72" s="60"/>
      <c r="BF72" s="60"/>
      <c r="BG72" s="60"/>
      <c r="BH72" s="60"/>
      <c r="BI72" s="60"/>
      <c r="BJ72" s="60"/>
      <c r="BK72" s="60"/>
    </row>
    <row r="73" spans="5:63">
      <c r="G73" s="44">
        <v>0.16750000000000009</v>
      </c>
      <c r="H73" s="44"/>
      <c r="I73" s="44"/>
      <c r="J73" s="44"/>
      <c r="L73" s="44">
        <v>0.16750000000000009</v>
      </c>
      <c r="M73" s="44"/>
      <c r="N73" s="44">
        <v>0.16750000000000009</v>
      </c>
      <c r="T73" s="56" t="str">
        <f t="shared" si="18"/>
        <v>ColocaciónEmpresarial0.175</v>
      </c>
      <c r="U73" s="56" t="s">
        <v>38</v>
      </c>
      <c r="V73" s="57" t="s">
        <v>27</v>
      </c>
      <c r="W73" s="58">
        <v>0.17500000000000004</v>
      </c>
      <c r="X73" s="59">
        <f t="shared" si="19"/>
        <v>70.000000000000014</v>
      </c>
      <c r="Z73" s="56" t="str">
        <f t="shared" si="20"/>
        <v>ColocaciónEmpresarial0.175</v>
      </c>
      <c r="AA73" s="56" t="s">
        <v>38</v>
      </c>
      <c r="AB73" s="57" t="s">
        <v>27</v>
      </c>
      <c r="AC73" s="58">
        <v>0.17500000000000004</v>
      </c>
      <c r="AD73" s="59">
        <f t="shared" si="21"/>
        <v>87.500000000000014</v>
      </c>
      <c r="AE73" s="60"/>
      <c r="AF73" s="56" t="str">
        <f t="shared" si="22"/>
        <v>ColocaciónEmpresarial0.175</v>
      </c>
      <c r="AG73" s="56" t="s">
        <v>38</v>
      </c>
      <c r="AH73" s="57" t="s">
        <v>27</v>
      </c>
      <c r="AI73" s="58">
        <v>0.17500000000000004</v>
      </c>
      <c r="AJ73" s="59">
        <f t="shared" si="23"/>
        <v>105.00000000000003</v>
      </c>
      <c r="AK73" s="60"/>
      <c r="AL73" s="56" t="str">
        <f t="shared" si="24"/>
        <v>ColocaciónEmpresarial0.175</v>
      </c>
      <c r="AM73" s="56" t="s">
        <v>38</v>
      </c>
      <c r="AN73" s="57" t="s">
        <v>27</v>
      </c>
      <c r="AO73" s="58">
        <v>0.17500000000000004</v>
      </c>
      <c r="AP73" s="59">
        <f t="shared" si="25"/>
        <v>122.50000000000003</v>
      </c>
      <c r="AQ73" s="60"/>
      <c r="AR73" s="56" t="str">
        <f t="shared" si="26"/>
        <v>ColocaciónEmpresarial0.175</v>
      </c>
      <c r="AS73" s="56" t="s">
        <v>38</v>
      </c>
      <c r="AT73" s="57" t="s">
        <v>27</v>
      </c>
      <c r="AU73" s="58">
        <v>0.17500000000000004</v>
      </c>
      <c r="AV73" s="59">
        <f t="shared" si="27"/>
        <v>140.00000000000003</v>
      </c>
      <c r="AW73" s="60"/>
      <c r="AX73" s="56" t="str">
        <f t="shared" si="28"/>
        <v>ColocaciónEmpresarial0.175</v>
      </c>
      <c r="AY73" s="56" t="s">
        <v>38</v>
      </c>
      <c r="AZ73" s="57" t="s">
        <v>27</v>
      </c>
      <c r="BA73" s="58">
        <v>0.17500000000000004</v>
      </c>
      <c r="BB73" s="59">
        <f t="shared" si="29"/>
        <v>157.50000000000003</v>
      </c>
      <c r="BC73" s="60"/>
      <c r="BD73" s="142"/>
      <c r="BE73" s="60"/>
      <c r="BF73" s="60"/>
      <c r="BG73" s="60"/>
      <c r="BH73" s="60"/>
      <c r="BI73" s="60"/>
      <c r="BJ73" s="60"/>
      <c r="BK73" s="60"/>
    </row>
    <row r="74" spans="5:63">
      <c r="G74" s="44">
        <v>0.1700000000000001</v>
      </c>
      <c r="H74" s="44"/>
      <c r="I74" s="44"/>
      <c r="J74" s="44"/>
      <c r="L74" s="44">
        <v>0.1700000000000001</v>
      </c>
      <c r="M74" s="44"/>
      <c r="N74" s="44">
        <v>0.1700000000000001</v>
      </c>
      <c r="T74" s="56" t="str">
        <f t="shared" si="18"/>
        <v>ColocaciónEmpresarial0.1775</v>
      </c>
      <c r="U74" s="56" t="s">
        <v>38</v>
      </c>
      <c r="V74" s="57" t="s">
        <v>27</v>
      </c>
      <c r="W74" s="58">
        <v>0.17750000000000005</v>
      </c>
      <c r="X74" s="59">
        <f t="shared" si="19"/>
        <v>71.000000000000014</v>
      </c>
      <c r="Z74" s="56" t="str">
        <f t="shared" si="20"/>
        <v>ColocaciónEmpresarial0.1775</v>
      </c>
      <c r="AA74" s="56" t="s">
        <v>38</v>
      </c>
      <c r="AB74" s="57" t="s">
        <v>27</v>
      </c>
      <c r="AC74" s="58">
        <v>0.17750000000000005</v>
      </c>
      <c r="AD74" s="59">
        <f t="shared" si="21"/>
        <v>88.750000000000014</v>
      </c>
      <c r="AE74" s="60"/>
      <c r="AF74" s="56" t="str">
        <f t="shared" si="22"/>
        <v>ColocaciónEmpresarial0.1775</v>
      </c>
      <c r="AG74" s="56" t="s">
        <v>38</v>
      </c>
      <c r="AH74" s="57" t="s">
        <v>27</v>
      </c>
      <c r="AI74" s="58">
        <v>0.17750000000000005</v>
      </c>
      <c r="AJ74" s="59">
        <f t="shared" si="23"/>
        <v>106.50000000000004</v>
      </c>
      <c r="AK74" s="60"/>
      <c r="AL74" s="56" t="str">
        <f t="shared" si="24"/>
        <v>ColocaciónEmpresarial0.1775</v>
      </c>
      <c r="AM74" s="56" t="s">
        <v>38</v>
      </c>
      <c r="AN74" s="57" t="s">
        <v>27</v>
      </c>
      <c r="AO74" s="58">
        <v>0.17750000000000005</v>
      </c>
      <c r="AP74" s="59">
        <f t="shared" si="25"/>
        <v>124.25000000000004</v>
      </c>
      <c r="AQ74" s="60"/>
      <c r="AR74" s="56" t="str">
        <f t="shared" si="26"/>
        <v>ColocaciónEmpresarial0.1775</v>
      </c>
      <c r="AS74" s="56" t="s">
        <v>38</v>
      </c>
      <c r="AT74" s="57" t="s">
        <v>27</v>
      </c>
      <c r="AU74" s="58">
        <v>0.17750000000000005</v>
      </c>
      <c r="AV74" s="59">
        <f t="shared" si="27"/>
        <v>142.00000000000003</v>
      </c>
      <c r="AW74" s="60"/>
      <c r="AX74" s="56" t="str">
        <f t="shared" si="28"/>
        <v>ColocaciónEmpresarial0.1775</v>
      </c>
      <c r="AY74" s="56" t="s">
        <v>38</v>
      </c>
      <c r="AZ74" s="57" t="s">
        <v>27</v>
      </c>
      <c r="BA74" s="58">
        <v>0.17750000000000005</v>
      </c>
      <c r="BB74" s="59">
        <f t="shared" si="29"/>
        <v>159.75000000000003</v>
      </c>
      <c r="BC74" s="60"/>
      <c r="BD74" s="142"/>
      <c r="BE74" s="60"/>
      <c r="BF74" s="60"/>
      <c r="BG74" s="60"/>
      <c r="BH74" s="60"/>
      <c r="BI74" s="60"/>
      <c r="BJ74" s="60"/>
      <c r="BK74" s="60"/>
    </row>
    <row r="75" spans="5:63">
      <c r="G75" s="44">
        <v>0.1725000000000001</v>
      </c>
      <c r="H75" s="44"/>
      <c r="I75" s="44"/>
      <c r="J75" s="44"/>
      <c r="L75" s="44">
        <v>0.1725000000000001</v>
      </c>
      <c r="M75" s="44"/>
      <c r="N75" s="44">
        <v>0.1725000000000001</v>
      </c>
      <c r="T75" s="56" t="str">
        <f t="shared" si="18"/>
        <v>ColocaciónEmpresarial0.18</v>
      </c>
      <c r="U75" s="56" t="s">
        <v>38</v>
      </c>
      <c r="V75" s="57" t="s">
        <v>27</v>
      </c>
      <c r="W75" s="58">
        <v>0.18000000000000005</v>
      </c>
      <c r="X75" s="59">
        <f t="shared" si="19"/>
        <v>72.000000000000014</v>
      </c>
      <c r="Z75" s="56" t="str">
        <f t="shared" si="20"/>
        <v>ColocaciónEmpresarial0.18</v>
      </c>
      <c r="AA75" s="56" t="s">
        <v>38</v>
      </c>
      <c r="AB75" s="57" t="s">
        <v>27</v>
      </c>
      <c r="AC75" s="58">
        <v>0.18000000000000005</v>
      </c>
      <c r="AD75" s="59">
        <f t="shared" si="21"/>
        <v>90.000000000000028</v>
      </c>
      <c r="AE75" s="60"/>
      <c r="AF75" s="56" t="str">
        <f t="shared" si="22"/>
        <v>ColocaciónEmpresarial0.18</v>
      </c>
      <c r="AG75" s="56" t="s">
        <v>38</v>
      </c>
      <c r="AH75" s="57" t="s">
        <v>27</v>
      </c>
      <c r="AI75" s="58">
        <v>0.18000000000000005</v>
      </c>
      <c r="AJ75" s="59">
        <f t="shared" si="23"/>
        <v>108.00000000000003</v>
      </c>
      <c r="AK75" s="60"/>
      <c r="AL75" s="56" t="str">
        <f t="shared" si="24"/>
        <v>ColocaciónEmpresarial0.18</v>
      </c>
      <c r="AM75" s="56" t="s">
        <v>38</v>
      </c>
      <c r="AN75" s="57" t="s">
        <v>27</v>
      </c>
      <c r="AO75" s="58">
        <v>0.18000000000000005</v>
      </c>
      <c r="AP75" s="59">
        <f t="shared" si="25"/>
        <v>126.00000000000001</v>
      </c>
      <c r="AQ75" s="60"/>
      <c r="AR75" s="56" t="str">
        <f t="shared" si="26"/>
        <v>ColocaciónEmpresarial0.18</v>
      </c>
      <c r="AS75" s="56" t="s">
        <v>38</v>
      </c>
      <c r="AT75" s="57" t="s">
        <v>27</v>
      </c>
      <c r="AU75" s="58">
        <v>0.18000000000000005</v>
      </c>
      <c r="AV75" s="59">
        <f t="shared" si="27"/>
        <v>144.00000000000003</v>
      </c>
      <c r="AW75" s="60"/>
      <c r="AX75" s="56" t="str">
        <f t="shared" si="28"/>
        <v>ColocaciónEmpresarial0.18</v>
      </c>
      <c r="AY75" s="56" t="s">
        <v>38</v>
      </c>
      <c r="AZ75" s="57" t="s">
        <v>27</v>
      </c>
      <c r="BA75" s="58">
        <v>0.18000000000000005</v>
      </c>
      <c r="BB75" s="59">
        <f t="shared" si="29"/>
        <v>162.00000000000006</v>
      </c>
      <c r="BC75" s="60"/>
      <c r="BD75" s="142"/>
      <c r="BE75" s="60"/>
      <c r="BF75" s="60"/>
      <c r="BG75" s="60"/>
      <c r="BH75" s="60"/>
      <c r="BI75" s="60"/>
      <c r="BJ75" s="60"/>
      <c r="BK75" s="60"/>
    </row>
    <row r="76" spans="5:63">
      <c r="G76" s="44">
        <v>0.1750000000000001</v>
      </c>
      <c r="H76" s="44"/>
      <c r="I76" s="44"/>
      <c r="J76" s="44"/>
      <c r="L76" s="44">
        <v>0.1750000000000001</v>
      </c>
      <c r="M76" s="44"/>
      <c r="N76" s="44">
        <v>0.1750000000000001</v>
      </c>
      <c r="T76" s="56" t="str">
        <f t="shared" si="18"/>
        <v>ColocaciónEmpresarial0.1825</v>
      </c>
      <c r="U76" s="56" t="s">
        <v>38</v>
      </c>
      <c r="V76" s="57" t="s">
        <v>27</v>
      </c>
      <c r="W76" s="58">
        <v>0.18250000000000005</v>
      </c>
      <c r="X76" s="59">
        <f t="shared" si="19"/>
        <v>73.000000000000014</v>
      </c>
      <c r="Z76" s="56" t="str">
        <f t="shared" si="20"/>
        <v>ColocaciónEmpresarial0.1825</v>
      </c>
      <c r="AA76" s="56" t="s">
        <v>38</v>
      </c>
      <c r="AB76" s="57" t="s">
        <v>27</v>
      </c>
      <c r="AC76" s="58">
        <v>0.18250000000000005</v>
      </c>
      <c r="AD76" s="59">
        <f t="shared" si="21"/>
        <v>91.250000000000028</v>
      </c>
      <c r="AE76" s="60"/>
      <c r="AF76" s="56" t="str">
        <f t="shared" si="22"/>
        <v>ColocaciónEmpresarial0.1825</v>
      </c>
      <c r="AG76" s="56" t="s">
        <v>38</v>
      </c>
      <c r="AH76" s="57" t="s">
        <v>27</v>
      </c>
      <c r="AI76" s="58">
        <v>0.18250000000000005</v>
      </c>
      <c r="AJ76" s="59">
        <f t="shared" si="23"/>
        <v>109.50000000000001</v>
      </c>
      <c r="AK76" s="60"/>
      <c r="AL76" s="56" t="str">
        <f t="shared" si="24"/>
        <v>ColocaciónEmpresarial0.1825</v>
      </c>
      <c r="AM76" s="56" t="s">
        <v>38</v>
      </c>
      <c r="AN76" s="57" t="s">
        <v>27</v>
      </c>
      <c r="AO76" s="58">
        <v>0.18250000000000005</v>
      </c>
      <c r="AP76" s="59">
        <f t="shared" si="25"/>
        <v>127.75000000000003</v>
      </c>
      <c r="AQ76" s="60"/>
      <c r="AR76" s="56" t="str">
        <f t="shared" si="26"/>
        <v>ColocaciónEmpresarial0.1825</v>
      </c>
      <c r="AS76" s="56" t="s">
        <v>38</v>
      </c>
      <c r="AT76" s="57" t="s">
        <v>27</v>
      </c>
      <c r="AU76" s="58">
        <v>0.18250000000000005</v>
      </c>
      <c r="AV76" s="59">
        <f t="shared" si="27"/>
        <v>146.00000000000003</v>
      </c>
      <c r="AW76" s="60"/>
      <c r="AX76" s="56" t="str">
        <f t="shared" si="28"/>
        <v>ColocaciónEmpresarial0.1825</v>
      </c>
      <c r="AY76" s="56" t="s">
        <v>38</v>
      </c>
      <c r="AZ76" s="57" t="s">
        <v>27</v>
      </c>
      <c r="BA76" s="58">
        <v>0.18250000000000005</v>
      </c>
      <c r="BB76" s="59">
        <f t="shared" si="29"/>
        <v>164.25000000000006</v>
      </c>
      <c r="BC76" s="60"/>
      <c r="BD76" s="142"/>
      <c r="BE76" s="60"/>
      <c r="BF76" s="60"/>
      <c r="BG76" s="60"/>
      <c r="BH76" s="60"/>
      <c r="BI76" s="60"/>
      <c r="BJ76" s="60"/>
      <c r="BK76" s="60"/>
    </row>
    <row r="77" spans="5:63">
      <c r="G77" s="44">
        <v>0.1775000000000001</v>
      </c>
      <c r="H77" s="44"/>
      <c r="I77" s="44"/>
      <c r="J77" s="44"/>
      <c r="L77" s="44">
        <v>0.1775000000000001</v>
      </c>
      <c r="M77" s="44"/>
      <c r="N77" s="44">
        <v>0.1775000000000001</v>
      </c>
      <c r="T77" s="56" t="str">
        <f t="shared" si="18"/>
        <v>ColocaciónEmpresarial0.185</v>
      </c>
      <c r="U77" s="56" t="s">
        <v>38</v>
      </c>
      <c r="V77" s="57" t="s">
        <v>27</v>
      </c>
      <c r="W77" s="58">
        <v>0.18500000000000005</v>
      </c>
      <c r="X77" s="59">
        <f t="shared" si="19"/>
        <v>74.000000000000014</v>
      </c>
      <c r="Z77" s="56" t="str">
        <f t="shared" si="20"/>
        <v>ColocaciónEmpresarial0.185</v>
      </c>
      <c r="AA77" s="56" t="s">
        <v>38</v>
      </c>
      <c r="AB77" s="57" t="s">
        <v>27</v>
      </c>
      <c r="AC77" s="58">
        <v>0.18500000000000005</v>
      </c>
      <c r="AD77" s="59">
        <f t="shared" si="21"/>
        <v>92.500000000000028</v>
      </c>
      <c r="AE77" s="60"/>
      <c r="AF77" s="56" t="str">
        <f t="shared" si="22"/>
        <v>ColocaciónEmpresarial0.185</v>
      </c>
      <c r="AG77" s="56" t="s">
        <v>38</v>
      </c>
      <c r="AH77" s="57" t="s">
        <v>27</v>
      </c>
      <c r="AI77" s="58">
        <v>0.18500000000000005</v>
      </c>
      <c r="AJ77" s="59">
        <f t="shared" si="23"/>
        <v>111.00000000000003</v>
      </c>
      <c r="AK77" s="60"/>
      <c r="AL77" s="56" t="str">
        <f t="shared" si="24"/>
        <v>ColocaciónEmpresarial0.185</v>
      </c>
      <c r="AM77" s="56" t="s">
        <v>38</v>
      </c>
      <c r="AN77" s="57" t="s">
        <v>27</v>
      </c>
      <c r="AO77" s="58">
        <v>0.18500000000000005</v>
      </c>
      <c r="AP77" s="59">
        <f t="shared" si="25"/>
        <v>129.50000000000003</v>
      </c>
      <c r="AQ77" s="60"/>
      <c r="AR77" s="56" t="str">
        <f t="shared" si="26"/>
        <v>ColocaciónEmpresarial0.185</v>
      </c>
      <c r="AS77" s="56" t="s">
        <v>38</v>
      </c>
      <c r="AT77" s="57" t="s">
        <v>27</v>
      </c>
      <c r="AU77" s="58">
        <v>0.18500000000000005</v>
      </c>
      <c r="AV77" s="59">
        <f t="shared" si="27"/>
        <v>148.00000000000003</v>
      </c>
      <c r="AW77" s="60"/>
      <c r="AX77" s="56" t="str">
        <f t="shared" si="28"/>
        <v>ColocaciónEmpresarial0.185</v>
      </c>
      <c r="AY77" s="56" t="s">
        <v>38</v>
      </c>
      <c r="AZ77" s="57" t="s">
        <v>27</v>
      </c>
      <c r="BA77" s="58">
        <v>0.18500000000000005</v>
      </c>
      <c r="BB77" s="59">
        <f t="shared" si="29"/>
        <v>166.50000000000006</v>
      </c>
      <c r="BC77" s="43"/>
      <c r="BE77" s="43"/>
      <c r="BF77" s="43"/>
      <c r="BH77" s="43"/>
      <c r="BI77" s="43"/>
      <c r="BJ77" s="43"/>
      <c r="BK77" s="43"/>
    </row>
    <row r="78" spans="5:63">
      <c r="G78" s="44">
        <v>0.1800000000000001</v>
      </c>
      <c r="H78" s="44"/>
      <c r="I78" s="44"/>
      <c r="J78" s="44"/>
      <c r="L78" s="44">
        <v>0.1800000000000001</v>
      </c>
      <c r="M78" s="44"/>
      <c r="N78" s="44">
        <v>0.1800000000000001</v>
      </c>
      <c r="T78" s="56" t="str">
        <f t="shared" si="18"/>
        <v>ColocaciónEmpresarial0.1875</v>
      </c>
      <c r="U78" s="56" t="s">
        <v>38</v>
      </c>
      <c r="V78" s="57" t="s">
        <v>27</v>
      </c>
      <c r="W78" s="58">
        <v>0.18750000000000006</v>
      </c>
      <c r="X78" s="59">
        <f t="shared" si="19"/>
        <v>75.000000000000014</v>
      </c>
      <c r="Z78" s="56" t="str">
        <f t="shared" si="20"/>
        <v>ColocaciónEmpresarial0.1875</v>
      </c>
      <c r="AA78" s="56" t="s">
        <v>38</v>
      </c>
      <c r="AB78" s="57" t="s">
        <v>27</v>
      </c>
      <c r="AC78" s="58">
        <v>0.18750000000000006</v>
      </c>
      <c r="AD78" s="59">
        <f t="shared" si="21"/>
        <v>93.750000000000014</v>
      </c>
      <c r="AE78" s="60"/>
      <c r="AF78" s="56" t="str">
        <f t="shared" si="22"/>
        <v>ColocaciónEmpresarial0.1875</v>
      </c>
      <c r="AG78" s="56" t="s">
        <v>38</v>
      </c>
      <c r="AH78" s="57" t="s">
        <v>27</v>
      </c>
      <c r="AI78" s="58">
        <v>0.18750000000000006</v>
      </c>
      <c r="AJ78" s="59">
        <f t="shared" si="23"/>
        <v>112.50000000000004</v>
      </c>
      <c r="AK78" s="60"/>
      <c r="AL78" s="56" t="str">
        <f t="shared" si="24"/>
        <v>ColocaciónEmpresarial0.1875</v>
      </c>
      <c r="AM78" s="56" t="s">
        <v>38</v>
      </c>
      <c r="AN78" s="57" t="s">
        <v>27</v>
      </c>
      <c r="AO78" s="58">
        <v>0.18750000000000006</v>
      </c>
      <c r="AP78" s="59">
        <f t="shared" si="25"/>
        <v>131.25000000000003</v>
      </c>
      <c r="AQ78" s="60"/>
      <c r="AR78" s="56" t="str">
        <f t="shared" si="26"/>
        <v>ColocaciónEmpresarial0.1875</v>
      </c>
      <c r="AS78" s="56" t="s">
        <v>38</v>
      </c>
      <c r="AT78" s="57" t="s">
        <v>27</v>
      </c>
      <c r="AU78" s="58">
        <v>0.18750000000000006</v>
      </c>
      <c r="AV78" s="59">
        <f t="shared" si="27"/>
        <v>150.00000000000003</v>
      </c>
      <c r="AW78" s="60"/>
      <c r="AX78" s="56" t="str">
        <f t="shared" si="28"/>
        <v>ColocaciónEmpresarial0.1875</v>
      </c>
      <c r="AY78" s="56" t="s">
        <v>38</v>
      </c>
      <c r="AZ78" s="57" t="s">
        <v>27</v>
      </c>
      <c r="BA78" s="58">
        <v>0.18750000000000006</v>
      </c>
      <c r="BB78" s="59">
        <f t="shared" si="29"/>
        <v>168.75000000000003</v>
      </c>
      <c r="BC78" s="54"/>
      <c r="BD78" s="141"/>
      <c r="BE78" s="54"/>
      <c r="BF78" s="54"/>
      <c r="BG78" s="147"/>
      <c r="BH78" s="54"/>
      <c r="BI78" s="54"/>
      <c r="BJ78" s="54"/>
      <c r="BK78" s="54"/>
    </row>
    <row r="79" spans="5:63">
      <c r="G79" s="44">
        <v>0.18250000000000011</v>
      </c>
      <c r="H79" s="44"/>
      <c r="I79" s="44"/>
      <c r="J79" s="44"/>
      <c r="L79" s="44">
        <v>0.18250000000000011</v>
      </c>
      <c r="M79" s="44"/>
      <c r="N79" s="44">
        <v>0.18250000000000011</v>
      </c>
      <c r="T79" s="56" t="str">
        <f t="shared" si="18"/>
        <v>ColocaciónEmpresarial0.19</v>
      </c>
      <c r="U79" s="56" t="s">
        <v>38</v>
      </c>
      <c r="V79" s="57" t="s">
        <v>27</v>
      </c>
      <c r="W79" s="58">
        <v>0.19000000000000006</v>
      </c>
      <c r="X79" s="59">
        <f t="shared" si="19"/>
        <v>76.000000000000028</v>
      </c>
      <c r="Z79" s="56" t="str">
        <f t="shared" si="20"/>
        <v>ColocaciónEmpresarial0.19</v>
      </c>
      <c r="AA79" s="56" t="s">
        <v>38</v>
      </c>
      <c r="AB79" s="57" t="s">
        <v>27</v>
      </c>
      <c r="AC79" s="58">
        <v>0.19000000000000006</v>
      </c>
      <c r="AD79" s="59">
        <f t="shared" si="21"/>
        <v>95.000000000000028</v>
      </c>
      <c r="AE79" s="60"/>
      <c r="AF79" s="56" t="str">
        <f t="shared" si="22"/>
        <v>ColocaciónEmpresarial0.19</v>
      </c>
      <c r="AG79" s="56" t="s">
        <v>38</v>
      </c>
      <c r="AH79" s="57" t="s">
        <v>27</v>
      </c>
      <c r="AI79" s="58">
        <v>0.19000000000000006</v>
      </c>
      <c r="AJ79" s="59">
        <f t="shared" si="23"/>
        <v>114.00000000000003</v>
      </c>
      <c r="AK79" s="60"/>
      <c r="AL79" s="56" t="str">
        <f t="shared" si="24"/>
        <v>ColocaciónEmpresarial0.19</v>
      </c>
      <c r="AM79" s="56" t="s">
        <v>38</v>
      </c>
      <c r="AN79" s="57" t="s">
        <v>27</v>
      </c>
      <c r="AO79" s="58">
        <v>0.19000000000000006</v>
      </c>
      <c r="AP79" s="59">
        <f t="shared" si="25"/>
        <v>133.00000000000006</v>
      </c>
      <c r="AQ79" s="60"/>
      <c r="AR79" s="56" t="str">
        <f t="shared" si="26"/>
        <v>ColocaciónEmpresarial0.19</v>
      </c>
      <c r="AS79" s="56" t="s">
        <v>38</v>
      </c>
      <c r="AT79" s="57" t="s">
        <v>27</v>
      </c>
      <c r="AU79" s="58">
        <v>0.19000000000000006</v>
      </c>
      <c r="AV79" s="59">
        <f t="shared" si="27"/>
        <v>152.00000000000006</v>
      </c>
      <c r="AW79" s="60"/>
      <c r="AX79" s="56" t="str">
        <f t="shared" si="28"/>
        <v>ColocaciónEmpresarial0.19</v>
      </c>
      <c r="AY79" s="56" t="s">
        <v>38</v>
      </c>
      <c r="AZ79" s="57" t="s">
        <v>27</v>
      </c>
      <c r="BA79" s="58">
        <v>0.19000000000000006</v>
      </c>
      <c r="BB79" s="59">
        <f t="shared" si="29"/>
        <v>171.00000000000003</v>
      </c>
      <c r="BC79" s="60"/>
      <c r="BD79" s="142"/>
      <c r="BE79" s="60"/>
      <c r="BF79" s="60"/>
      <c r="BG79" s="60"/>
      <c r="BH79" s="60"/>
      <c r="BI79" s="60"/>
      <c r="BJ79" s="60"/>
      <c r="BK79" s="60"/>
    </row>
    <row r="80" spans="5:63">
      <c r="G80" s="44">
        <v>0.18500000000000011</v>
      </c>
      <c r="H80" s="44"/>
      <c r="I80" s="44"/>
      <c r="J80" s="44"/>
      <c r="L80" s="44">
        <v>0.18500000000000011</v>
      </c>
      <c r="M80" s="44"/>
      <c r="N80" s="44">
        <v>0.18500000000000011</v>
      </c>
      <c r="T80" s="56" t="str">
        <f t="shared" si="18"/>
        <v>ColocaciónEmpresarial0.1925</v>
      </c>
      <c r="U80" s="56" t="s">
        <v>38</v>
      </c>
      <c r="V80" s="57" t="s">
        <v>27</v>
      </c>
      <c r="W80" s="58">
        <v>0.19250000000000006</v>
      </c>
      <c r="X80" s="59">
        <f t="shared" si="19"/>
        <v>77.000000000000028</v>
      </c>
      <c r="Z80" s="56" t="str">
        <f t="shared" si="20"/>
        <v>ColocaciónEmpresarial0.1925</v>
      </c>
      <c r="AA80" s="56" t="s">
        <v>38</v>
      </c>
      <c r="AB80" s="57" t="s">
        <v>27</v>
      </c>
      <c r="AC80" s="58">
        <v>0.19250000000000006</v>
      </c>
      <c r="AD80" s="59">
        <f t="shared" si="21"/>
        <v>96.250000000000028</v>
      </c>
      <c r="AE80" s="60"/>
      <c r="AF80" s="56" t="str">
        <f t="shared" si="22"/>
        <v>ColocaciónEmpresarial0.1925</v>
      </c>
      <c r="AG80" s="56" t="s">
        <v>38</v>
      </c>
      <c r="AH80" s="57" t="s">
        <v>27</v>
      </c>
      <c r="AI80" s="58">
        <v>0.19250000000000006</v>
      </c>
      <c r="AJ80" s="59">
        <f t="shared" si="23"/>
        <v>115.50000000000003</v>
      </c>
      <c r="AK80" s="60"/>
      <c r="AL80" s="56" t="str">
        <f t="shared" si="24"/>
        <v>ColocaciónEmpresarial0.1925</v>
      </c>
      <c r="AM80" s="56" t="s">
        <v>38</v>
      </c>
      <c r="AN80" s="57" t="s">
        <v>27</v>
      </c>
      <c r="AO80" s="58">
        <v>0.19250000000000006</v>
      </c>
      <c r="AP80" s="59">
        <f t="shared" si="25"/>
        <v>134.75000000000003</v>
      </c>
      <c r="AQ80" s="60"/>
      <c r="AR80" s="56" t="str">
        <f t="shared" si="26"/>
        <v>ColocaciónEmpresarial0.1925</v>
      </c>
      <c r="AS80" s="56" t="s">
        <v>38</v>
      </c>
      <c r="AT80" s="57" t="s">
        <v>27</v>
      </c>
      <c r="AU80" s="58">
        <v>0.19250000000000006</v>
      </c>
      <c r="AV80" s="59">
        <f t="shared" si="27"/>
        <v>154.00000000000006</v>
      </c>
      <c r="AW80" s="60"/>
      <c r="AX80" s="56" t="str">
        <f t="shared" si="28"/>
        <v>ColocaciónEmpresarial0.1925</v>
      </c>
      <c r="AY80" s="56" t="s">
        <v>38</v>
      </c>
      <c r="AZ80" s="57" t="s">
        <v>27</v>
      </c>
      <c r="BA80" s="58">
        <v>0.19250000000000006</v>
      </c>
      <c r="BB80" s="59">
        <f t="shared" si="29"/>
        <v>173.25000000000006</v>
      </c>
      <c r="BC80" s="60"/>
      <c r="BD80" s="142"/>
      <c r="BE80" s="60"/>
      <c r="BF80" s="60"/>
      <c r="BG80" s="60"/>
      <c r="BH80" s="60"/>
      <c r="BI80" s="60"/>
      <c r="BJ80" s="60"/>
      <c r="BK80" s="60"/>
    </row>
    <row r="81" spans="7:63">
      <c r="G81" s="44">
        <v>0.18750000000000011</v>
      </c>
      <c r="H81" s="44"/>
      <c r="I81" s="44"/>
      <c r="J81" s="44"/>
      <c r="L81" s="44">
        <v>0.18750000000000011</v>
      </c>
      <c r="M81" s="44"/>
      <c r="N81" s="44">
        <v>0.18750000000000011</v>
      </c>
      <c r="T81" s="56" t="str">
        <f t="shared" si="18"/>
        <v>ColocaciónEmpresarial0.195</v>
      </c>
      <c r="U81" s="56" t="s">
        <v>38</v>
      </c>
      <c r="V81" s="57" t="s">
        <v>27</v>
      </c>
      <c r="W81" s="58">
        <v>0.19500000000000006</v>
      </c>
      <c r="X81" s="59">
        <f t="shared" si="19"/>
        <v>78.000000000000028</v>
      </c>
      <c r="Z81" s="56" t="str">
        <f t="shared" si="20"/>
        <v>ColocaciónEmpresarial0.195</v>
      </c>
      <c r="AA81" s="56" t="s">
        <v>38</v>
      </c>
      <c r="AB81" s="57" t="s">
        <v>27</v>
      </c>
      <c r="AC81" s="58">
        <v>0.19500000000000006</v>
      </c>
      <c r="AD81" s="59">
        <f t="shared" si="21"/>
        <v>97.500000000000028</v>
      </c>
      <c r="AE81" s="60"/>
      <c r="AF81" s="56" t="str">
        <f t="shared" si="22"/>
        <v>ColocaciónEmpresarial0.195</v>
      </c>
      <c r="AG81" s="56" t="s">
        <v>38</v>
      </c>
      <c r="AH81" s="57" t="s">
        <v>27</v>
      </c>
      <c r="AI81" s="58">
        <v>0.19500000000000006</v>
      </c>
      <c r="AJ81" s="59">
        <f t="shared" si="23"/>
        <v>117.00000000000003</v>
      </c>
      <c r="AK81" s="60"/>
      <c r="AL81" s="56" t="str">
        <f t="shared" si="24"/>
        <v>ColocaciónEmpresarial0.195</v>
      </c>
      <c r="AM81" s="56" t="s">
        <v>38</v>
      </c>
      <c r="AN81" s="57" t="s">
        <v>27</v>
      </c>
      <c r="AO81" s="58">
        <v>0.19500000000000006</v>
      </c>
      <c r="AP81" s="59">
        <f t="shared" si="25"/>
        <v>136.50000000000003</v>
      </c>
      <c r="AQ81" s="60"/>
      <c r="AR81" s="56" t="str">
        <f t="shared" si="26"/>
        <v>ColocaciónEmpresarial0.195</v>
      </c>
      <c r="AS81" s="56" t="s">
        <v>38</v>
      </c>
      <c r="AT81" s="57" t="s">
        <v>27</v>
      </c>
      <c r="AU81" s="58">
        <v>0.19500000000000006</v>
      </c>
      <c r="AV81" s="59">
        <f t="shared" si="27"/>
        <v>156.00000000000006</v>
      </c>
      <c r="AW81" s="60"/>
      <c r="AX81" s="56" t="str">
        <f t="shared" si="28"/>
        <v>ColocaciónEmpresarial0.195</v>
      </c>
      <c r="AY81" s="56" t="s">
        <v>38</v>
      </c>
      <c r="AZ81" s="57" t="s">
        <v>27</v>
      </c>
      <c r="BA81" s="58">
        <v>0.19500000000000006</v>
      </c>
      <c r="BB81" s="59">
        <f t="shared" si="29"/>
        <v>175.50000000000006</v>
      </c>
      <c r="BC81" s="60"/>
      <c r="BD81" s="142"/>
      <c r="BE81" s="60"/>
      <c r="BF81" s="60"/>
      <c r="BG81" s="60"/>
      <c r="BH81" s="60"/>
      <c r="BI81" s="60"/>
      <c r="BJ81" s="60"/>
      <c r="BK81" s="60"/>
    </row>
    <row r="82" spans="7:63">
      <c r="G82" s="44">
        <v>0.19000000000000011</v>
      </c>
      <c r="H82" s="44"/>
      <c r="I82" s="44"/>
      <c r="J82" s="44"/>
      <c r="L82" s="44">
        <v>0.19000000000000011</v>
      </c>
      <c r="M82" s="44"/>
      <c r="N82" s="44">
        <v>0.19000000000000011</v>
      </c>
      <c r="T82" s="56" t="str">
        <f t="shared" si="18"/>
        <v>ColocaciónEmpresarial0.1975</v>
      </c>
      <c r="U82" s="56" t="s">
        <v>38</v>
      </c>
      <c r="V82" s="57" t="s">
        <v>27</v>
      </c>
      <c r="W82" s="58">
        <v>0.19750000000000006</v>
      </c>
      <c r="X82" s="59">
        <f t="shared" si="19"/>
        <v>79.000000000000028</v>
      </c>
      <c r="Z82" s="56" t="str">
        <f t="shared" si="20"/>
        <v>ColocaciónEmpresarial0.1975</v>
      </c>
      <c r="AA82" s="56" t="s">
        <v>38</v>
      </c>
      <c r="AB82" s="57" t="s">
        <v>27</v>
      </c>
      <c r="AC82" s="58">
        <v>0.19750000000000006</v>
      </c>
      <c r="AD82" s="59">
        <f t="shared" si="21"/>
        <v>98.750000000000028</v>
      </c>
      <c r="AE82" s="60"/>
      <c r="AF82" s="56" t="str">
        <f t="shared" si="22"/>
        <v>ColocaciónEmpresarial0.1975</v>
      </c>
      <c r="AG82" s="56" t="s">
        <v>38</v>
      </c>
      <c r="AH82" s="57" t="s">
        <v>27</v>
      </c>
      <c r="AI82" s="58">
        <v>0.19750000000000006</v>
      </c>
      <c r="AJ82" s="59">
        <f t="shared" si="23"/>
        <v>118.50000000000004</v>
      </c>
      <c r="AK82" s="60"/>
      <c r="AL82" s="56" t="str">
        <f t="shared" si="24"/>
        <v>ColocaciónEmpresarial0.1975</v>
      </c>
      <c r="AM82" s="56" t="s">
        <v>38</v>
      </c>
      <c r="AN82" s="57" t="s">
        <v>27</v>
      </c>
      <c r="AO82" s="58">
        <v>0.19750000000000006</v>
      </c>
      <c r="AP82" s="59">
        <f t="shared" si="25"/>
        <v>138.25000000000006</v>
      </c>
      <c r="AQ82" s="60"/>
      <c r="AR82" s="56" t="str">
        <f t="shared" si="26"/>
        <v>ColocaciónEmpresarial0.1975</v>
      </c>
      <c r="AS82" s="56" t="s">
        <v>38</v>
      </c>
      <c r="AT82" s="57" t="s">
        <v>27</v>
      </c>
      <c r="AU82" s="58">
        <v>0.19750000000000006</v>
      </c>
      <c r="AV82" s="59">
        <f t="shared" si="27"/>
        <v>158.00000000000006</v>
      </c>
      <c r="AW82" s="60"/>
      <c r="AX82" s="56" t="str">
        <f t="shared" si="28"/>
        <v>ColocaciónEmpresarial0.1975</v>
      </c>
      <c r="AY82" s="56" t="s">
        <v>38</v>
      </c>
      <c r="AZ82" s="57" t="s">
        <v>27</v>
      </c>
      <c r="BA82" s="58">
        <v>0.19750000000000006</v>
      </c>
      <c r="BB82" s="59">
        <f t="shared" si="29"/>
        <v>177.75000000000006</v>
      </c>
      <c r="BC82" s="60"/>
      <c r="BD82" s="142"/>
      <c r="BE82" s="60"/>
      <c r="BF82" s="60"/>
      <c r="BG82" s="60"/>
      <c r="BH82" s="60"/>
      <c r="BI82" s="60"/>
      <c r="BJ82" s="60"/>
      <c r="BK82" s="60"/>
    </row>
    <row r="83" spans="7:63">
      <c r="G83" s="44">
        <v>0.19250000000000012</v>
      </c>
      <c r="H83" s="44"/>
      <c r="I83" s="44"/>
      <c r="J83" s="44"/>
      <c r="L83" s="44">
        <v>0.19250000000000012</v>
      </c>
      <c r="M83" s="44"/>
      <c r="N83" s="44">
        <v>0.19250000000000012</v>
      </c>
      <c r="T83" s="56" t="str">
        <f t="shared" si="18"/>
        <v>ColocaciónEmpresarial0.2</v>
      </c>
      <c r="U83" s="56" t="s">
        <v>38</v>
      </c>
      <c r="V83" s="57" t="s">
        <v>27</v>
      </c>
      <c r="W83" s="58">
        <v>0.20000000000000007</v>
      </c>
      <c r="X83" s="59">
        <f t="shared" si="19"/>
        <v>80.000000000000028</v>
      </c>
      <c r="Z83" s="56" t="str">
        <f t="shared" si="20"/>
        <v>ColocaciónEmpresarial0.2</v>
      </c>
      <c r="AA83" s="56" t="s">
        <v>38</v>
      </c>
      <c r="AB83" s="57" t="s">
        <v>27</v>
      </c>
      <c r="AC83" s="58">
        <v>0.20000000000000007</v>
      </c>
      <c r="AD83" s="59">
        <f t="shared" si="21"/>
        <v>100.00000000000004</v>
      </c>
      <c r="AE83" s="60"/>
      <c r="AF83" s="56" t="str">
        <f t="shared" si="22"/>
        <v>ColocaciónEmpresarial0.2</v>
      </c>
      <c r="AG83" s="56" t="s">
        <v>38</v>
      </c>
      <c r="AH83" s="57" t="s">
        <v>27</v>
      </c>
      <c r="AI83" s="58">
        <v>0.20000000000000007</v>
      </c>
      <c r="AJ83" s="59">
        <f t="shared" si="23"/>
        <v>120.00000000000004</v>
      </c>
      <c r="AK83" s="60"/>
      <c r="AL83" s="56" t="str">
        <f t="shared" si="24"/>
        <v>ColocaciónEmpresarial0.2</v>
      </c>
      <c r="AM83" s="56" t="s">
        <v>38</v>
      </c>
      <c r="AN83" s="57" t="s">
        <v>27</v>
      </c>
      <c r="AO83" s="58">
        <v>0.20000000000000007</v>
      </c>
      <c r="AP83" s="59">
        <f t="shared" si="25"/>
        <v>140.00000000000003</v>
      </c>
      <c r="AQ83" s="60"/>
      <c r="AR83" s="56" t="str">
        <f t="shared" si="26"/>
        <v>ColocaciónEmpresarial0.2</v>
      </c>
      <c r="AS83" s="56" t="s">
        <v>38</v>
      </c>
      <c r="AT83" s="57" t="s">
        <v>27</v>
      </c>
      <c r="AU83" s="58">
        <v>0.20000000000000007</v>
      </c>
      <c r="AV83" s="59">
        <f t="shared" si="27"/>
        <v>160.00000000000006</v>
      </c>
      <c r="AW83" s="60"/>
      <c r="AX83" s="56" t="str">
        <f t="shared" si="28"/>
        <v>ColocaciónEmpresarial0.2</v>
      </c>
      <c r="AY83" s="56" t="s">
        <v>38</v>
      </c>
      <c r="AZ83" s="57" t="s">
        <v>27</v>
      </c>
      <c r="BA83" s="58">
        <v>0.20000000000000007</v>
      </c>
      <c r="BB83" s="59">
        <f t="shared" si="29"/>
        <v>180.00000000000006</v>
      </c>
      <c r="BC83" s="60"/>
      <c r="BD83" s="142"/>
      <c r="BE83" s="60"/>
      <c r="BF83" s="60"/>
      <c r="BG83" s="60"/>
      <c r="BH83" s="60"/>
      <c r="BI83" s="60"/>
      <c r="BJ83" s="60"/>
      <c r="BK83" s="60"/>
    </row>
    <row r="84" spans="7:63">
      <c r="G84" s="44">
        <v>0.19500000000000012</v>
      </c>
      <c r="H84" s="44"/>
      <c r="I84" s="44"/>
      <c r="J84" s="44"/>
      <c r="L84" s="44">
        <v>0.19500000000000012</v>
      </c>
      <c r="M84" s="44"/>
      <c r="N84" s="44">
        <v>0.19500000000000012</v>
      </c>
      <c r="BC84" s="60"/>
      <c r="BD84" s="142"/>
      <c r="BE84" s="60"/>
      <c r="BF84" s="60"/>
      <c r="BG84" s="60"/>
      <c r="BH84" s="60"/>
      <c r="BI84" s="60"/>
      <c r="BJ84" s="60"/>
      <c r="BK84" s="60"/>
    </row>
    <row r="85" spans="7:63">
      <c r="G85" s="44">
        <v>0.19750000000000012</v>
      </c>
      <c r="H85" s="44"/>
      <c r="I85" s="44"/>
      <c r="J85" s="44"/>
      <c r="L85" s="44">
        <v>0.19750000000000012</v>
      </c>
      <c r="M85" s="44"/>
      <c r="N85" s="44">
        <v>0.19750000000000012</v>
      </c>
      <c r="T85" s="53" t="s">
        <v>40</v>
      </c>
      <c r="U85" s="53" t="s">
        <v>37</v>
      </c>
      <c r="V85" s="53" t="s">
        <v>3</v>
      </c>
      <c r="W85" s="53" t="s">
        <v>0</v>
      </c>
      <c r="X85" s="53" t="s">
        <v>39</v>
      </c>
      <c r="Y85" s="54"/>
      <c r="Z85" s="53" t="s">
        <v>40</v>
      </c>
      <c r="AA85" s="53" t="s">
        <v>37</v>
      </c>
      <c r="AB85" s="53" t="s">
        <v>3</v>
      </c>
      <c r="AC85" s="53" t="s">
        <v>0</v>
      </c>
      <c r="AD85" s="53" t="s">
        <v>39</v>
      </c>
      <c r="AE85" s="54"/>
      <c r="AF85" s="53" t="s">
        <v>40</v>
      </c>
      <c r="AG85" s="53" t="s">
        <v>37</v>
      </c>
      <c r="AH85" s="53" t="s">
        <v>3</v>
      </c>
      <c r="AI85" s="53" t="s">
        <v>0</v>
      </c>
      <c r="AJ85" s="53" t="s">
        <v>39</v>
      </c>
      <c r="AK85" s="54"/>
      <c r="AL85" s="53" t="s">
        <v>40</v>
      </c>
      <c r="AM85" s="53" t="s">
        <v>37</v>
      </c>
      <c r="AN85" s="53" t="s">
        <v>3</v>
      </c>
      <c r="AO85" s="53" t="s">
        <v>0</v>
      </c>
      <c r="AP85" s="53" t="s">
        <v>39</v>
      </c>
      <c r="AQ85" s="54"/>
      <c r="AR85" s="53" t="s">
        <v>40</v>
      </c>
      <c r="AS85" s="53" t="s">
        <v>37</v>
      </c>
      <c r="AT85" s="53" t="s">
        <v>3</v>
      </c>
      <c r="AU85" s="53" t="s">
        <v>0</v>
      </c>
      <c r="AV85" s="53" t="s">
        <v>39</v>
      </c>
      <c r="AW85" s="54"/>
      <c r="AX85" s="53" t="s">
        <v>40</v>
      </c>
      <c r="AY85" s="53" t="s">
        <v>37</v>
      </c>
      <c r="AZ85" s="53" t="s">
        <v>3</v>
      </c>
      <c r="BA85" s="53" t="s">
        <v>0</v>
      </c>
      <c r="BB85" s="53" t="s">
        <v>39</v>
      </c>
      <c r="BC85" s="60"/>
      <c r="BD85" s="142"/>
      <c r="BE85" s="60"/>
      <c r="BF85" s="60"/>
      <c r="BG85" s="60"/>
      <c r="BH85" s="60"/>
      <c r="BI85" s="60"/>
      <c r="BJ85" s="60"/>
      <c r="BK85" s="60"/>
    </row>
    <row r="86" spans="7:63">
      <c r="G86" s="44">
        <v>0.20000000000000012</v>
      </c>
      <c r="H86" s="44"/>
      <c r="I86" s="44"/>
      <c r="J86" s="44"/>
      <c r="L86" s="44">
        <v>0.20000000000000012</v>
      </c>
      <c r="M86" s="44"/>
      <c r="N86" s="44">
        <v>0.20000000000000012</v>
      </c>
      <c r="T86" s="56" t="str">
        <f t="shared" ref="T86:T104" si="33">U86&amp;V86&amp;W86</f>
        <v>ColocaciónVehículos0.08</v>
      </c>
      <c r="U86" s="56" t="s">
        <v>38</v>
      </c>
      <c r="V86" s="57" t="s">
        <v>28</v>
      </c>
      <c r="W86" s="58">
        <v>0.08</v>
      </c>
      <c r="X86" s="59">
        <f t="shared" ref="X86:X104" si="34">W86*$V$3/$U$3</f>
        <v>32</v>
      </c>
      <c r="Y86" s="60"/>
      <c r="Z86" s="56" t="str">
        <f t="shared" ref="Z86:Z104" si="35">AA86&amp;AB86&amp;AC86</f>
        <v>ColocaciónVehículos0.08</v>
      </c>
      <c r="AA86" s="56" t="s">
        <v>38</v>
      </c>
      <c r="AB86" s="57" t="s">
        <v>28</v>
      </c>
      <c r="AC86" s="58">
        <v>0.08</v>
      </c>
      <c r="AD86" s="59">
        <f t="shared" ref="AD86:AD104" si="36">AC86*$AB$3/$AA$3</f>
        <v>40</v>
      </c>
      <c r="AE86" s="60"/>
      <c r="AF86" s="56" t="str">
        <f t="shared" ref="AF86:AF104" si="37">AG86&amp;AH86&amp;AI86</f>
        <v>ColocaciónVehículos0.08</v>
      </c>
      <c r="AG86" s="56" t="s">
        <v>38</v>
      </c>
      <c r="AH86" s="57" t="s">
        <v>28</v>
      </c>
      <c r="AI86" s="58">
        <v>0.08</v>
      </c>
      <c r="AJ86" s="59">
        <f t="shared" ref="AJ86:AJ104" si="38">AI86*$AH$3/$AG$3</f>
        <v>48</v>
      </c>
      <c r="AK86" s="60"/>
      <c r="AL86" s="56" t="str">
        <f t="shared" ref="AL86:AL104" si="39">AM86&amp;AN86&amp;AO86</f>
        <v>ColocaciónVehículos0.08</v>
      </c>
      <c r="AM86" s="56" t="s">
        <v>38</v>
      </c>
      <c r="AN86" s="57" t="s">
        <v>28</v>
      </c>
      <c r="AO86" s="58">
        <v>0.08</v>
      </c>
      <c r="AP86" s="59">
        <f t="shared" ref="AP86:AP104" si="40">AO86*$AN$3/$AM$3</f>
        <v>56.000000000000007</v>
      </c>
      <c r="AQ86" s="60"/>
      <c r="AR86" s="56" t="str">
        <f t="shared" ref="AR86:AR104" si="41">AS86&amp;AT86&amp;AU86</f>
        <v>ColocaciónVehículos0.08</v>
      </c>
      <c r="AS86" s="56" t="s">
        <v>38</v>
      </c>
      <c r="AT86" s="57" t="s">
        <v>28</v>
      </c>
      <c r="AU86" s="58">
        <v>0.08</v>
      </c>
      <c r="AV86" s="59">
        <f t="shared" ref="AV86:AV104" si="42">AU86*$AT$3/$AS$3</f>
        <v>64</v>
      </c>
      <c r="AW86" s="60"/>
      <c r="AX86" s="56" t="str">
        <f t="shared" ref="AX86:AX104" si="43">AY86&amp;AZ86&amp;BA86</f>
        <v>ColocaciónVehículos0.08</v>
      </c>
      <c r="AY86" s="56" t="s">
        <v>38</v>
      </c>
      <c r="AZ86" s="57" t="s">
        <v>28</v>
      </c>
      <c r="BA86" s="58">
        <v>0.08</v>
      </c>
      <c r="BB86" s="59">
        <f t="shared" ref="BB86:BB104" si="44">BA86*$AZ$3/$AY$3</f>
        <v>72</v>
      </c>
      <c r="BC86" s="60"/>
      <c r="BD86" s="142"/>
      <c r="BE86" s="60"/>
      <c r="BF86" s="60"/>
      <c r="BG86" s="60"/>
      <c r="BH86" s="60"/>
      <c r="BI86" s="60"/>
      <c r="BJ86" s="60"/>
      <c r="BK86" s="60"/>
    </row>
    <row r="87" spans="7:63">
      <c r="G87" s="44">
        <v>0.20250000000000012</v>
      </c>
      <c r="H87" s="44"/>
      <c r="I87" s="44"/>
      <c r="J87" s="44"/>
      <c r="L87" s="44">
        <v>0.20250000000000012</v>
      </c>
      <c r="M87" s="44"/>
      <c r="N87" s="44">
        <v>0.20250000000000012</v>
      </c>
      <c r="T87" s="56" t="str">
        <f t="shared" si="33"/>
        <v>ColocaciónVehículos0.0825</v>
      </c>
      <c r="U87" s="56" t="s">
        <v>38</v>
      </c>
      <c r="V87" s="57" t="s">
        <v>28</v>
      </c>
      <c r="W87" s="58">
        <v>8.2500000000000004E-2</v>
      </c>
      <c r="X87" s="59">
        <f t="shared" si="34"/>
        <v>33</v>
      </c>
      <c r="Y87" s="60"/>
      <c r="Z87" s="56" t="str">
        <f t="shared" si="35"/>
        <v>ColocaciónVehículos0.0825</v>
      </c>
      <c r="AA87" s="56" t="s">
        <v>38</v>
      </c>
      <c r="AB87" s="57" t="s">
        <v>28</v>
      </c>
      <c r="AC87" s="58">
        <v>8.2500000000000004E-2</v>
      </c>
      <c r="AD87" s="59">
        <f t="shared" si="36"/>
        <v>41.25</v>
      </c>
      <c r="AE87" s="60"/>
      <c r="AF87" s="56" t="str">
        <f t="shared" si="37"/>
        <v>ColocaciónVehículos0.0825</v>
      </c>
      <c r="AG87" s="56" t="s">
        <v>38</v>
      </c>
      <c r="AH87" s="57" t="s">
        <v>28</v>
      </c>
      <c r="AI87" s="58">
        <v>8.2500000000000004E-2</v>
      </c>
      <c r="AJ87" s="59">
        <f t="shared" si="38"/>
        <v>49.5</v>
      </c>
      <c r="AK87" s="60"/>
      <c r="AL87" s="56" t="str">
        <f t="shared" si="39"/>
        <v>ColocaciónVehículos0.0825</v>
      </c>
      <c r="AM87" s="56" t="s">
        <v>38</v>
      </c>
      <c r="AN87" s="57" t="s">
        <v>28</v>
      </c>
      <c r="AO87" s="58">
        <v>8.2500000000000004E-2</v>
      </c>
      <c r="AP87" s="59">
        <f t="shared" si="40"/>
        <v>57.75</v>
      </c>
      <c r="AQ87" s="60"/>
      <c r="AR87" s="56" t="str">
        <f t="shared" si="41"/>
        <v>ColocaciónVehículos0.0825</v>
      </c>
      <c r="AS87" s="56" t="s">
        <v>38</v>
      </c>
      <c r="AT87" s="57" t="s">
        <v>28</v>
      </c>
      <c r="AU87" s="58">
        <v>8.2500000000000004E-2</v>
      </c>
      <c r="AV87" s="59">
        <f t="shared" si="42"/>
        <v>66</v>
      </c>
      <c r="AW87" s="60"/>
      <c r="AX87" s="56" t="str">
        <f t="shared" si="43"/>
        <v>ColocaciónVehículos0.0825</v>
      </c>
      <c r="AY87" s="56" t="s">
        <v>38</v>
      </c>
      <c r="AZ87" s="57" t="s">
        <v>28</v>
      </c>
      <c r="BA87" s="58">
        <v>8.2500000000000004E-2</v>
      </c>
      <c r="BB87" s="59">
        <f t="shared" si="44"/>
        <v>74.25</v>
      </c>
      <c r="BC87" s="60"/>
      <c r="BD87" s="142"/>
      <c r="BE87" s="60"/>
      <c r="BF87" s="60"/>
      <c r="BG87" s="60"/>
      <c r="BH87" s="60"/>
      <c r="BI87" s="60"/>
      <c r="BJ87" s="60"/>
      <c r="BK87" s="60"/>
    </row>
    <row r="88" spans="7:63">
      <c r="G88" s="44">
        <v>0.20500000000000013</v>
      </c>
      <c r="H88" s="44"/>
      <c r="I88" s="44"/>
      <c r="J88" s="44"/>
      <c r="L88" s="44">
        <v>0.20500000000000013</v>
      </c>
      <c r="M88" s="44"/>
      <c r="N88" s="44">
        <v>0.20500000000000013</v>
      </c>
      <c r="T88" s="56" t="str">
        <f t="shared" si="33"/>
        <v>ColocaciónVehículos0.085</v>
      </c>
      <c r="U88" s="56" t="s">
        <v>38</v>
      </c>
      <c r="V88" s="57" t="s">
        <v>28</v>
      </c>
      <c r="W88" s="58">
        <v>8.5000000000000006E-2</v>
      </c>
      <c r="X88" s="59">
        <f t="shared" si="34"/>
        <v>34</v>
      </c>
      <c r="Y88" s="60"/>
      <c r="Z88" s="56" t="str">
        <f t="shared" si="35"/>
        <v>ColocaciónVehículos0.085</v>
      </c>
      <c r="AA88" s="56" t="s">
        <v>38</v>
      </c>
      <c r="AB88" s="57" t="s">
        <v>28</v>
      </c>
      <c r="AC88" s="58">
        <v>8.5000000000000006E-2</v>
      </c>
      <c r="AD88" s="59">
        <f t="shared" si="36"/>
        <v>42.500000000000007</v>
      </c>
      <c r="AE88" s="60"/>
      <c r="AF88" s="56" t="str">
        <f t="shared" si="37"/>
        <v>ColocaciónVehículos0.085</v>
      </c>
      <c r="AG88" s="56" t="s">
        <v>38</v>
      </c>
      <c r="AH88" s="57" t="s">
        <v>28</v>
      </c>
      <c r="AI88" s="58">
        <v>8.5000000000000006E-2</v>
      </c>
      <c r="AJ88" s="59">
        <f t="shared" si="38"/>
        <v>51</v>
      </c>
      <c r="AK88" s="60"/>
      <c r="AL88" s="56" t="str">
        <f t="shared" si="39"/>
        <v>ColocaciónVehículos0.085</v>
      </c>
      <c r="AM88" s="56" t="s">
        <v>38</v>
      </c>
      <c r="AN88" s="57" t="s">
        <v>28</v>
      </c>
      <c r="AO88" s="58">
        <v>8.5000000000000006E-2</v>
      </c>
      <c r="AP88" s="59">
        <f t="shared" si="40"/>
        <v>59.500000000000007</v>
      </c>
      <c r="AQ88" s="60"/>
      <c r="AR88" s="56" t="str">
        <f t="shared" si="41"/>
        <v>ColocaciónVehículos0.085</v>
      </c>
      <c r="AS88" s="56" t="s">
        <v>38</v>
      </c>
      <c r="AT88" s="57" t="s">
        <v>28</v>
      </c>
      <c r="AU88" s="58">
        <v>8.5000000000000006E-2</v>
      </c>
      <c r="AV88" s="59">
        <f t="shared" si="42"/>
        <v>68</v>
      </c>
      <c r="AW88" s="60"/>
      <c r="AX88" s="56" t="str">
        <f t="shared" si="43"/>
        <v>ColocaciónVehículos0.085</v>
      </c>
      <c r="AY88" s="56" t="s">
        <v>38</v>
      </c>
      <c r="AZ88" s="57" t="s">
        <v>28</v>
      </c>
      <c r="BA88" s="58">
        <v>8.5000000000000006E-2</v>
      </c>
      <c r="BB88" s="59">
        <f t="shared" si="44"/>
        <v>76.5</v>
      </c>
      <c r="BC88" s="60"/>
      <c r="BD88" s="142"/>
      <c r="BE88" s="60"/>
      <c r="BF88" s="60"/>
      <c r="BG88" s="60"/>
      <c r="BH88" s="60"/>
      <c r="BI88" s="60"/>
      <c r="BJ88" s="60"/>
      <c r="BK88" s="60"/>
    </row>
    <row r="89" spans="7:63">
      <c r="G89" s="44">
        <v>0.20750000000000013</v>
      </c>
      <c r="H89" s="44"/>
      <c r="I89" s="44"/>
      <c r="J89" s="44"/>
      <c r="L89" s="44">
        <v>0.20750000000000013</v>
      </c>
      <c r="M89" s="44"/>
      <c r="N89" s="44">
        <v>0.20750000000000013</v>
      </c>
      <c r="T89" s="56" t="str">
        <f t="shared" si="33"/>
        <v>ColocaciónVehículos0.0875</v>
      </c>
      <c r="U89" s="56" t="s">
        <v>38</v>
      </c>
      <c r="V89" s="57" t="s">
        <v>28</v>
      </c>
      <c r="W89" s="58">
        <v>8.7500000000000008E-2</v>
      </c>
      <c r="X89" s="59">
        <f t="shared" si="34"/>
        <v>35</v>
      </c>
      <c r="Y89" s="60"/>
      <c r="Z89" s="56" t="str">
        <f t="shared" si="35"/>
        <v>ColocaciónVehículos0.0875</v>
      </c>
      <c r="AA89" s="56" t="s">
        <v>38</v>
      </c>
      <c r="AB89" s="57" t="s">
        <v>28</v>
      </c>
      <c r="AC89" s="58">
        <v>8.7500000000000008E-2</v>
      </c>
      <c r="AD89" s="59">
        <f t="shared" si="36"/>
        <v>43.750000000000007</v>
      </c>
      <c r="AE89" s="60"/>
      <c r="AF89" s="56" t="str">
        <f t="shared" si="37"/>
        <v>ColocaciónVehículos0.0875</v>
      </c>
      <c r="AG89" s="56" t="s">
        <v>38</v>
      </c>
      <c r="AH89" s="57" t="s">
        <v>28</v>
      </c>
      <c r="AI89" s="58">
        <v>8.7500000000000008E-2</v>
      </c>
      <c r="AJ89" s="59">
        <f t="shared" si="38"/>
        <v>52.5</v>
      </c>
      <c r="AK89" s="60"/>
      <c r="AL89" s="56" t="str">
        <f t="shared" si="39"/>
        <v>ColocaciónVehículos0.0875</v>
      </c>
      <c r="AM89" s="56" t="s">
        <v>38</v>
      </c>
      <c r="AN89" s="57" t="s">
        <v>28</v>
      </c>
      <c r="AO89" s="58">
        <v>8.7500000000000008E-2</v>
      </c>
      <c r="AP89" s="59">
        <f t="shared" si="40"/>
        <v>61.25</v>
      </c>
      <c r="AQ89" s="60"/>
      <c r="AR89" s="56" t="str">
        <f t="shared" si="41"/>
        <v>ColocaciónVehículos0.0875</v>
      </c>
      <c r="AS89" s="56" t="s">
        <v>38</v>
      </c>
      <c r="AT89" s="57" t="s">
        <v>28</v>
      </c>
      <c r="AU89" s="58">
        <v>8.7500000000000008E-2</v>
      </c>
      <c r="AV89" s="59">
        <f t="shared" si="42"/>
        <v>70</v>
      </c>
      <c r="AW89" s="60"/>
      <c r="AX89" s="56" t="str">
        <f t="shared" si="43"/>
        <v>ColocaciónVehículos0.0875</v>
      </c>
      <c r="AY89" s="56" t="s">
        <v>38</v>
      </c>
      <c r="AZ89" s="57" t="s">
        <v>28</v>
      </c>
      <c r="BA89" s="58">
        <v>8.7500000000000008E-2</v>
      </c>
      <c r="BB89" s="59">
        <f t="shared" si="44"/>
        <v>78.750000000000014</v>
      </c>
      <c r="BC89" s="60"/>
      <c r="BD89" s="142"/>
      <c r="BE89" s="60"/>
      <c r="BF89" s="60"/>
      <c r="BG89" s="60"/>
      <c r="BH89" s="60"/>
      <c r="BI89" s="60"/>
      <c r="BJ89" s="60"/>
      <c r="BK89" s="60"/>
    </row>
    <row r="90" spans="7:63">
      <c r="G90" s="44">
        <v>0.21000000000000013</v>
      </c>
      <c r="H90" s="44"/>
      <c r="I90" s="44"/>
      <c r="J90" s="44"/>
      <c r="L90" s="44">
        <v>0.21000000000000013</v>
      </c>
      <c r="M90" s="44"/>
      <c r="N90" s="44">
        <v>0.21000000000000013</v>
      </c>
      <c r="T90" s="56" t="str">
        <f t="shared" si="33"/>
        <v>ColocaciónVehículos0.09</v>
      </c>
      <c r="U90" s="56" t="s">
        <v>38</v>
      </c>
      <c r="V90" s="57" t="s">
        <v>28</v>
      </c>
      <c r="W90" s="58">
        <v>0.09</v>
      </c>
      <c r="X90" s="59">
        <f t="shared" si="34"/>
        <v>36</v>
      </c>
      <c r="Y90" s="60"/>
      <c r="Z90" s="56" t="str">
        <f t="shared" si="35"/>
        <v>ColocaciónVehículos0.09</v>
      </c>
      <c r="AA90" s="56" t="s">
        <v>38</v>
      </c>
      <c r="AB90" s="57" t="s">
        <v>28</v>
      </c>
      <c r="AC90" s="58">
        <v>0.09</v>
      </c>
      <c r="AD90" s="59">
        <f t="shared" si="36"/>
        <v>44.999999999999993</v>
      </c>
      <c r="AE90" s="60"/>
      <c r="AF90" s="56" t="str">
        <f t="shared" si="37"/>
        <v>ColocaciónVehículos0.09</v>
      </c>
      <c r="AG90" s="56" t="s">
        <v>38</v>
      </c>
      <c r="AH90" s="57" t="s">
        <v>28</v>
      </c>
      <c r="AI90" s="58">
        <v>0.09</v>
      </c>
      <c r="AJ90" s="59">
        <f t="shared" si="38"/>
        <v>54</v>
      </c>
      <c r="AK90" s="60"/>
      <c r="AL90" s="56" t="str">
        <f t="shared" si="39"/>
        <v>ColocaciónVehículos0.09</v>
      </c>
      <c r="AM90" s="56" t="s">
        <v>38</v>
      </c>
      <c r="AN90" s="57" t="s">
        <v>28</v>
      </c>
      <c r="AO90" s="58">
        <v>0.09</v>
      </c>
      <c r="AP90" s="59">
        <f t="shared" si="40"/>
        <v>63</v>
      </c>
      <c r="AQ90" s="60"/>
      <c r="AR90" s="56" t="str">
        <f t="shared" si="41"/>
        <v>ColocaciónVehículos0.09</v>
      </c>
      <c r="AS90" s="56" t="s">
        <v>38</v>
      </c>
      <c r="AT90" s="57" t="s">
        <v>28</v>
      </c>
      <c r="AU90" s="58">
        <v>0.09</v>
      </c>
      <c r="AV90" s="59">
        <f t="shared" si="42"/>
        <v>72</v>
      </c>
      <c r="AW90" s="60"/>
      <c r="AX90" s="56" t="str">
        <f t="shared" si="43"/>
        <v>ColocaciónVehículos0.09</v>
      </c>
      <c r="AY90" s="56" t="s">
        <v>38</v>
      </c>
      <c r="AZ90" s="57" t="s">
        <v>28</v>
      </c>
      <c r="BA90" s="58">
        <v>0.09</v>
      </c>
      <c r="BB90" s="59">
        <f t="shared" si="44"/>
        <v>80.999999999999986</v>
      </c>
      <c r="BC90" s="60"/>
      <c r="BD90" s="142"/>
      <c r="BE90" s="60"/>
      <c r="BF90" s="60"/>
      <c r="BG90" s="60"/>
      <c r="BH90" s="60"/>
      <c r="BI90" s="60"/>
      <c r="BJ90" s="60"/>
      <c r="BK90" s="60"/>
    </row>
    <row r="91" spans="7:63">
      <c r="T91" s="56" t="str">
        <f t="shared" si="33"/>
        <v>ColocaciónVehículos0.0925</v>
      </c>
      <c r="U91" s="56" t="s">
        <v>38</v>
      </c>
      <c r="V91" s="57" t="s">
        <v>28</v>
      </c>
      <c r="W91" s="58">
        <v>9.2499999999999999E-2</v>
      </c>
      <c r="X91" s="59">
        <f t="shared" si="34"/>
        <v>37</v>
      </c>
      <c r="Y91" s="60"/>
      <c r="Z91" s="56" t="str">
        <f t="shared" si="35"/>
        <v>ColocaciónVehículos0.0925</v>
      </c>
      <c r="AA91" s="56" t="s">
        <v>38</v>
      </c>
      <c r="AB91" s="57" t="s">
        <v>28</v>
      </c>
      <c r="AC91" s="58">
        <v>9.2499999999999999E-2</v>
      </c>
      <c r="AD91" s="59">
        <f t="shared" si="36"/>
        <v>46.25</v>
      </c>
      <c r="AE91" s="60"/>
      <c r="AF91" s="56" t="str">
        <f t="shared" si="37"/>
        <v>ColocaciónVehículos0.0925</v>
      </c>
      <c r="AG91" s="56" t="s">
        <v>38</v>
      </c>
      <c r="AH91" s="57" t="s">
        <v>28</v>
      </c>
      <c r="AI91" s="58">
        <v>9.2499999999999999E-2</v>
      </c>
      <c r="AJ91" s="59">
        <f t="shared" si="38"/>
        <v>55.499999999999993</v>
      </c>
      <c r="AK91" s="60"/>
      <c r="AL91" s="56" t="str">
        <f t="shared" si="39"/>
        <v>ColocaciónVehículos0.0925</v>
      </c>
      <c r="AM91" s="56" t="s">
        <v>38</v>
      </c>
      <c r="AN91" s="57" t="s">
        <v>28</v>
      </c>
      <c r="AO91" s="58">
        <v>9.2499999999999999E-2</v>
      </c>
      <c r="AP91" s="59">
        <f t="shared" si="40"/>
        <v>64.75</v>
      </c>
      <c r="AQ91" s="60"/>
      <c r="AR91" s="56" t="str">
        <f t="shared" si="41"/>
        <v>ColocaciónVehículos0.0925</v>
      </c>
      <c r="AS91" s="56" t="s">
        <v>38</v>
      </c>
      <c r="AT91" s="57" t="s">
        <v>28</v>
      </c>
      <c r="AU91" s="58">
        <v>9.2499999999999999E-2</v>
      </c>
      <c r="AV91" s="59">
        <f t="shared" si="42"/>
        <v>74</v>
      </c>
      <c r="AW91" s="60"/>
      <c r="AX91" s="56" t="str">
        <f t="shared" si="43"/>
        <v>ColocaciónVehículos0.0925</v>
      </c>
      <c r="AY91" s="56" t="s">
        <v>38</v>
      </c>
      <c r="AZ91" s="57" t="s">
        <v>28</v>
      </c>
      <c r="BA91" s="58">
        <v>9.2499999999999999E-2</v>
      </c>
      <c r="BB91" s="59">
        <f t="shared" si="44"/>
        <v>83.25</v>
      </c>
      <c r="BC91" s="60"/>
      <c r="BD91" s="142"/>
      <c r="BE91" s="60"/>
      <c r="BF91" s="60"/>
      <c r="BG91" s="60"/>
      <c r="BH91" s="60"/>
      <c r="BI91" s="60"/>
      <c r="BJ91" s="60"/>
      <c r="BK91" s="60"/>
    </row>
    <row r="92" spans="7:63">
      <c r="T92" s="56" t="str">
        <f t="shared" si="33"/>
        <v>ColocaciónVehículos0.095</v>
      </c>
      <c r="U92" s="56" t="s">
        <v>38</v>
      </c>
      <c r="V92" s="57" t="s">
        <v>28</v>
      </c>
      <c r="W92" s="58">
        <v>9.5000000000000001E-2</v>
      </c>
      <c r="X92" s="59">
        <f t="shared" si="34"/>
        <v>38</v>
      </c>
      <c r="Y92" s="60"/>
      <c r="Z92" s="56" t="str">
        <f t="shared" si="35"/>
        <v>ColocaciónVehículos0.095</v>
      </c>
      <c r="AA92" s="56" t="s">
        <v>38</v>
      </c>
      <c r="AB92" s="57" t="s">
        <v>28</v>
      </c>
      <c r="AC92" s="58">
        <v>9.5000000000000001E-2</v>
      </c>
      <c r="AD92" s="59">
        <f t="shared" si="36"/>
        <v>47.5</v>
      </c>
      <c r="AE92" s="60"/>
      <c r="AF92" s="56" t="str">
        <f t="shared" si="37"/>
        <v>ColocaciónVehículos0.095</v>
      </c>
      <c r="AG92" s="56" t="s">
        <v>38</v>
      </c>
      <c r="AH92" s="57" t="s">
        <v>28</v>
      </c>
      <c r="AI92" s="58">
        <v>9.5000000000000001E-2</v>
      </c>
      <c r="AJ92" s="59">
        <f t="shared" si="38"/>
        <v>57.000000000000007</v>
      </c>
      <c r="AK92" s="60"/>
      <c r="AL92" s="56" t="str">
        <f t="shared" si="39"/>
        <v>ColocaciónVehículos0.095</v>
      </c>
      <c r="AM92" s="56" t="s">
        <v>38</v>
      </c>
      <c r="AN92" s="57" t="s">
        <v>28</v>
      </c>
      <c r="AO92" s="58">
        <v>9.5000000000000001E-2</v>
      </c>
      <c r="AP92" s="59">
        <f t="shared" si="40"/>
        <v>66.5</v>
      </c>
      <c r="AQ92" s="60"/>
      <c r="AR92" s="56" t="str">
        <f t="shared" si="41"/>
        <v>ColocaciónVehículos0.095</v>
      </c>
      <c r="AS92" s="56" t="s">
        <v>38</v>
      </c>
      <c r="AT92" s="57" t="s">
        <v>28</v>
      </c>
      <c r="AU92" s="58">
        <v>9.5000000000000001E-2</v>
      </c>
      <c r="AV92" s="59">
        <f t="shared" si="42"/>
        <v>76</v>
      </c>
      <c r="AW92" s="60"/>
      <c r="AX92" s="56" t="str">
        <f t="shared" si="43"/>
        <v>ColocaciónVehículos0.095</v>
      </c>
      <c r="AY92" s="56" t="s">
        <v>38</v>
      </c>
      <c r="AZ92" s="57" t="s">
        <v>28</v>
      </c>
      <c r="BA92" s="58">
        <v>9.5000000000000001E-2</v>
      </c>
      <c r="BB92" s="59">
        <f t="shared" si="44"/>
        <v>85.5</v>
      </c>
      <c r="BC92" s="60"/>
      <c r="BD92" s="142"/>
      <c r="BE92" s="60"/>
      <c r="BF92" s="60"/>
      <c r="BG92" s="60"/>
      <c r="BH92" s="60"/>
      <c r="BI92" s="60"/>
      <c r="BJ92" s="60"/>
      <c r="BK92" s="60"/>
    </row>
    <row r="93" spans="7:63">
      <c r="T93" s="56" t="str">
        <f t="shared" si="33"/>
        <v>ColocaciónVehículos0.0975</v>
      </c>
      <c r="U93" s="56" t="s">
        <v>38</v>
      </c>
      <c r="V93" s="57" t="s">
        <v>28</v>
      </c>
      <c r="W93" s="58">
        <v>9.7500000000000003E-2</v>
      </c>
      <c r="X93" s="59">
        <f t="shared" si="34"/>
        <v>39</v>
      </c>
      <c r="Y93" s="60"/>
      <c r="Z93" s="56" t="str">
        <f t="shared" si="35"/>
        <v>ColocaciónVehículos0.0975</v>
      </c>
      <c r="AA93" s="56" t="s">
        <v>38</v>
      </c>
      <c r="AB93" s="57" t="s">
        <v>28</v>
      </c>
      <c r="AC93" s="58">
        <v>9.7500000000000003E-2</v>
      </c>
      <c r="AD93" s="59">
        <f t="shared" si="36"/>
        <v>48.75</v>
      </c>
      <c r="AE93" s="60"/>
      <c r="AF93" s="56" t="str">
        <f t="shared" si="37"/>
        <v>ColocaciónVehículos0.0975</v>
      </c>
      <c r="AG93" s="56" t="s">
        <v>38</v>
      </c>
      <c r="AH93" s="57" t="s">
        <v>28</v>
      </c>
      <c r="AI93" s="58">
        <v>9.7500000000000003E-2</v>
      </c>
      <c r="AJ93" s="59">
        <f t="shared" si="38"/>
        <v>58.499999999999993</v>
      </c>
      <c r="AK93" s="60"/>
      <c r="AL93" s="56" t="str">
        <f t="shared" si="39"/>
        <v>ColocaciónVehículos0.0975</v>
      </c>
      <c r="AM93" s="56" t="s">
        <v>38</v>
      </c>
      <c r="AN93" s="57" t="s">
        <v>28</v>
      </c>
      <c r="AO93" s="58">
        <v>9.7500000000000003E-2</v>
      </c>
      <c r="AP93" s="59">
        <f t="shared" si="40"/>
        <v>68.25</v>
      </c>
      <c r="AQ93" s="60"/>
      <c r="AR93" s="56" t="str">
        <f t="shared" si="41"/>
        <v>ColocaciónVehículos0.0975</v>
      </c>
      <c r="AS93" s="56" t="s">
        <v>38</v>
      </c>
      <c r="AT93" s="57" t="s">
        <v>28</v>
      </c>
      <c r="AU93" s="58">
        <v>9.7500000000000003E-2</v>
      </c>
      <c r="AV93" s="59">
        <f t="shared" si="42"/>
        <v>78</v>
      </c>
      <c r="AW93" s="60"/>
      <c r="AX93" s="56" t="str">
        <f t="shared" si="43"/>
        <v>ColocaciónVehículos0.0975</v>
      </c>
      <c r="AY93" s="56" t="s">
        <v>38</v>
      </c>
      <c r="AZ93" s="57" t="s">
        <v>28</v>
      </c>
      <c r="BA93" s="58">
        <v>9.7500000000000003E-2</v>
      </c>
      <c r="BB93" s="59">
        <f t="shared" si="44"/>
        <v>87.75</v>
      </c>
      <c r="BC93" s="60"/>
      <c r="BD93" s="142"/>
      <c r="BE93" s="60"/>
      <c r="BF93" s="60"/>
      <c r="BG93" s="60"/>
      <c r="BH93" s="60"/>
      <c r="BI93" s="60"/>
      <c r="BJ93" s="60"/>
      <c r="BK93" s="60"/>
    </row>
    <row r="94" spans="7:63">
      <c r="T94" s="56" t="str">
        <f t="shared" si="33"/>
        <v>ColocaciónVehículos0.1</v>
      </c>
      <c r="U94" s="56" t="s">
        <v>38</v>
      </c>
      <c r="V94" s="57" t="s">
        <v>28</v>
      </c>
      <c r="W94" s="58">
        <v>0.1</v>
      </c>
      <c r="X94" s="59">
        <f t="shared" si="34"/>
        <v>40</v>
      </c>
      <c r="Y94" s="60"/>
      <c r="Z94" s="56" t="str">
        <f t="shared" si="35"/>
        <v>ColocaciónVehículos0.1</v>
      </c>
      <c r="AA94" s="56" t="s">
        <v>38</v>
      </c>
      <c r="AB94" s="57" t="s">
        <v>28</v>
      </c>
      <c r="AC94" s="58">
        <v>0.1</v>
      </c>
      <c r="AD94" s="59">
        <f t="shared" si="36"/>
        <v>50</v>
      </c>
      <c r="AE94" s="60"/>
      <c r="AF94" s="56" t="str">
        <f t="shared" si="37"/>
        <v>ColocaciónVehículos0.1</v>
      </c>
      <c r="AG94" s="56" t="s">
        <v>38</v>
      </c>
      <c r="AH94" s="57" t="s">
        <v>28</v>
      </c>
      <c r="AI94" s="58">
        <v>0.1</v>
      </c>
      <c r="AJ94" s="59">
        <f t="shared" si="38"/>
        <v>60.000000000000007</v>
      </c>
      <c r="AK94" s="60"/>
      <c r="AL94" s="56" t="str">
        <f t="shared" si="39"/>
        <v>ColocaciónVehículos0.1</v>
      </c>
      <c r="AM94" s="56" t="s">
        <v>38</v>
      </c>
      <c r="AN94" s="57" t="s">
        <v>28</v>
      </c>
      <c r="AO94" s="58">
        <v>0.1</v>
      </c>
      <c r="AP94" s="59">
        <f t="shared" si="40"/>
        <v>70</v>
      </c>
      <c r="AQ94" s="60"/>
      <c r="AR94" s="56" t="str">
        <f t="shared" si="41"/>
        <v>ColocaciónVehículos0.1</v>
      </c>
      <c r="AS94" s="56" t="s">
        <v>38</v>
      </c>
      <c r="AT94" s="57" t="s">
        <v>28</v>
      </c>
      <c r="AU94" s="58">
        <v>0.1</v>
      </c>
      <c r="AV94" s="59">
        <f t="shared" si="42"/>
        <v>80</v>
      </c>
      <c r="AW94" s="60"/>
      <c r="AX94" s="56" t="str">
        <f t="shared" si="43"/>
        <v>ColocaciónVehículos0.1</v>
      </c>
      <c r="AY94" s="56" t="s">
        <v>38</v>
      </c>
      <c r="AZ94" s="57" t="s">
        <v>28</v>
      </c>
      <c r="BA94" s="58">
        <v>0.1</v>
      </c>
      <c r="BB94" s="59">
        <f t="shared" si="44"/>
        <v>90</v>
      </c>
      <c r="BC94" s="60"/>
      <c r="BD94" s="142"/>
      <c r="BE94" s="60"/>
      <c r="BF94" s="60"/>
      <c r="BG94" s="60"/>
      <c r="BH94" s="60"/>
      <c r="BI94" s="60"/>
      <c r="BJ94" s="60"/>
      <c r="BK94" s="60"/>
    </row>
    <row r="95" spans="7:63">
      <c r="T95" s="56" t="str">
        <f t="shared" si="33"/>
        <v>ColocaciónVehículos0.1025</v>
      </c>
      <c r="U95" s="56" t="s">
        <v>38</v>
      </c>
      <c r="V95" s="57" t="s">
        <v>28</v>
      </c>
      <c r="W95" s="58">
        <v>0.10250000000000001</v>
      </c>
      <c r="X95" s="59">
        <f t="shared" si="34"/>
        <v>41</v>
      </c>
      <c r="Y95" s="60"/>
      <c r="Z95" s="56" t="str">
        <f t="shared" si="35"/>
        <v>ColocaciónVehículos0.1025</v>
      </c>
      <c r="AA95" s="56" t="s">
        <v>38</v>
      </c>
      <c r="AB95" s="57" t="s">
        <v>28</v>
      </c>
      <c r="AC95" s="58">
        <v>0.10250000000000001</v>
      </c>
      <c r="AD95" s="59">
        <f t="shared" si="36"/>
        <v>51.250000000000007</v>
      </c>
      <c r="AE95" s="60"/>
      <c r="AF95" s="56" t="str">
        <f t="shared" si="37"/>
        <v>ColocaciónVehículos0.1025</v>
      </c>
      <c r="AG95" s="56" t="s">
        <v>38</v>
      </c>
      <c r="AH95" s="57" t="s">
        <v>28</v>
      </c>
      <c r="AI95" s="58">
        <v>0.10250000000000001</v>
      </c>
      <c r="AJ95" s="59">
        <f t="shared" si="38"/>
        <v>61.5</v>
      </c>
      <c r="AK95" s="60"/>
      <c r="AL95" s="56" t="str">
        <f t="shared" si="39"/>
        <v>ColocaciónVehículos0.1025</v>
      </c>
      <c r="AM95" s="56" t="s">
        <v>38</v>
      </c>
      <c r="AN95" s="57" t="s">
        <v>28</v>
      </c>
      <c r="AO95" s="58">
        <v>0.10250000000000001</v>
      </c>
      <c r="AP95" s="59">
        <f t="shared" si="40"/>
        <v>71.75</v>
      </c>
      <c r="AQ95" s="60"/>
      <c r="AR95" s="56" t="str">
        <f t="shared" si="41"/>
        <v>ColocaciónVehículos0.1025</v>
      </c>
      <c r="AS95" s="56" t="s">
        <v>38</v>
      </c>
      <c r="AT95" s="57" t="s">
        <v>28</v>
      </c>
      <c r="AU95" s="58">
        <v>0.10250000000000001</v>
      </c>
      <c r="AV95" s="59">
        <f t="shared" si="42"/>
        <v>82</v>
      </c>
      <c r="AW95" s="60"/>
      <c r="AX95" s="56" t="str">
        <f t="shared" si="43"/>
        <v>ColocaciónVehículos0.1025</v>
      </c>
      <c r="AY95" s="56" t="s">
        <v>38</v>
      </c>
      <c r="AZ95" s="57" t="s">
        <v>28</v>
      </c>
      <c r="BA95" s="58">
        <v>0.10250000000000001</v>
      </c>
      <c r="BB95" s="59">
        <f t="shared" si="44"/>
        <v>92.250000000000014</v>
      </c>
      <c r="BC95" s="60"/>
      <c r="BD95" s="142"/>
      <c r="BE95" s="60"/>
      <c r="BF95" s="60"/>
      <c r="BG95" s="60"/>
      <c r="BH95" s="60"/>
      <c r="BI95" s="60"/>
      <c r="BJ95" s="60"/>
      <c r="BK95" s="60"/>
    </row>
    <row r="96" spans="7:63">
      <c r="T96" s="56" t="str">
        <f t="shared" si="33"/>
        <v>ColocaciónVehículos0.105</v>
      </c>
      <c r="U96" s="56" t="s">
        <v>38</v>
      </c>
      <c r="V96" s="57" t="s">
        <v>28</v>
      </c>
      <c r="W96" s="58">
        <v>0.10500000000000001</v>
      </c>
      <c r="X96" s="59">
        <f t="shared" si="34"/>
        <v>42</v>
      </c>
      <c r="Y96" s="60"/>
      <c r="Z96" s="56" t="str">
        <f t="shared" si="35"/>
        <v>ColocaciónVehículos0.105</v>
      </c>
      <c r="AA96" s="56" t="s">
        <v>38</v>
      </c>
      <c r="AB96" s="57" t="s">
        <v>28</v>
      </c>
      <c r="AC96" s="58">
        <v>0.10500000000000001</v>
      </c>
      <c r="AD96" s="59">
        <f t="shared" si="36"/>
        <v>52.5</v>
      </c>
      <c r="AE96" s="60"/>
      <c r="AF96" s="56" t="str">
        <f t="shared" si="37"/>
        <v>ColocaciónVehículos0.105</v>
      </c>
      <c r="AG96" s="56" t="s">
        <v>38</v>
      </c>
      <c r="AH96" s="57" t="s">
        <v>28</v>
      </c>
      <c r="AI96" s="58">
        <v>0.10500000000000001</v>
      </c>
      <c r="AJ96" s="59">
        <f t="shared" si="38"/>
        <v>63.000000000000007</v>
      </c>
      <c r="AK96" s="60"/>
      <c r="AL96" s="56" t="str">
        <f t="shared" si="39"/>
        <v>ColocaciónVehículos0.105</v>
      </c>
      <c r="AM96" s="56" t="s">
        <v>38</v>
      </c>
      <c r="AN96" s="57" t="s">
        <v>28</v>
      </c>
      <c r="AO96" s="58">
        <v>0.10500000000000001</v>
      </c>
      <c r="AP96" s="59">
        <f t="shared" si="40"/>
        <v>73.500000000000014</v>
      </c>
      <c r="AQ96" s="60"/>
      <c r="AR96" s="56" t="str">
        <f t="shared" si="41"/>
        <v>ColocaciónVehículos0.105</v>
      </c>
      <c r="AS96" s="56" t="s">
        <v>38</v>
      </c>
      <c r="AT96" s="57" t="s">
        <v>28</v>
      </c>
      <c r="AU96" s="58">
        <v>0.10500000000000001</v>
      </c>
      <c r="AV96" s="59">
        <f t="shared" si="42"/>
        <v>84</v>
      </c>
      <c r="AW96" s="60"/>
      <c r="AX96" s="56" t="str">
        <f t="shared" si="43"/>
        <v>ColocaciónVehículos0.105</v>
      </c>
      <c r="AY96" s="56" t="s">
        <v>38</v>
      </c>
      <c r="AZ96" s="57" t="s">
        <v>28</v>
      </c>
      <c r="BA96" s="58">
        <v>0.10500000000000001</v>
      </c>
      <c r="BB96" s="59">
        <f t="shared" si="44"/>
        <v>94.5</v>
      </c>
      <c r="BC96" s="60"/>
      <c r="BD96" s="142"/>
      <c r="BE96" s="60"/>
      <c r="BF96" s="60"/>
      <c r="BG96" s="60"/>
      <c r="BH96" s="60"/>
      <c r="BI96" s="60"/>
      <c r="BJ96" s="60"/>
      <c r="BK96" s="60"/>
    </row>
    <row r="97" spans="20:63">
      <c r="T97" s="56" t="str">
        <f t="shared" si="33"/>
        <v>ColocaciónVehículos0.1075</v>
      </c>
      <c r="U97" s="56" t="s">
        <v>38</v>
      </c>
      <c r="V97" s="57" t="s">
        <v>28</v>
      </c>
      <c r="W97" s="58">
        <v>0.10750000000000001</v>
      </c>
      <c r="X97" s="59">
        <f t="shared" si="34"/>
        <v>43.000000000000007</v>
      </c>
      <c r="Y97" s="60"/>
      <c r="Z97" s="56" t="str">
        <f t="shared" si="35"/>
        <v>ColocaciónVehículos0.1075</v>
      </c>
      <c r="AA97" s="56" t="s">
        <v>38</v>
      </c>
      <c r="AB97" s="57" t="s">
        <v>28</v>
      </c>
      <c r="AC97" s="58">
        <v>0.10750000000000001</v>
      </c>
      <c r="AD97" s="59">
        <f t="shared" si="36"/>
        <v>53.750000000000007</v>
      </c>
      <c r="AE97" s="60"/>
      <c r="AF97" s="56" t="str">
        <f t="shared" si="37"/>
        <v>ColocaciónVehículos0.1075</v>
      </c>
      <c r="AG97" s="56" t="s">
        <v>38</v>
      </c>
      <c r="AH97" s="57" t="s">
        <v>28</v>
      </c>
      <c r="AI97" s="58">
        <v>0.10750000000000001</v>
      </c>
      <c r="AJ97" s="59">
        <f t="shared" si="38"/>
        <v>64.5</v>
      </c>
      <c r="AK97" s="60"/>
      <c r="AL97" s="56" t="str">
        <f t="shared" si="39"/>
        <v>ColocaciónVehículos0.1075</v>
      </c>
      <c r="AM97" s="56" t="s">
        <v>38</v>
      </c>
      <c r="AN97" s="57" t="s">
        <v>28</v>
      </c>
      <c r="AO97" s="58">
        <v>0.10750000000000001</v>
      </c>
      <c r="AP97" s="59">
        <f t="shared" si="40"/>
        <v>75.25</v>
      </c>
      <c r="AQ97" s="60"/>
      <c r="AR97" s="56" t="str">
        <f t="shared" si="41"/>
        <v>ColocaciónVehículos0.1075</v>
      </c>
      <c r="AS97" s="56" t="s">
        <v>38</v>
      </c>
      <c r="AT97" s="57" t="s">
        <v>28</v>
      </c>
      <c r="AU97" s="58">
        <v>0.10750000000000001</v>
      </c>
      <c r="AV97" s="59">
        <f t="shared" si="42"/>
        <v>86.000000000000014</v>
      </c>
      <c r="AW97" s="60"/>
      <c r="AX97" s="56" t="str">
        <f t="shared" si="43"/>
        <v>ColocaciónVehículos0.1075</v>
      </c>
      <c r="AY97" s="56" t="s">
        <v>38</v>
      </c>
      <c r="AZ97" s="57" t="s">
        <v>28</v>
      </c>
      <c r="BA97" s="58">
        <v>0.10750000000000001</v>
      </c>
      <c r="BB97" s="59">
        <f t="shared" si="44"/>
        <v>96.750000000000014</v>
      </c>
      <c r="BC97" s="60"/>
      <c r="BD97" s="142"/>
      <c r="BE97" s="60"/>
      <c r="BF97" s="60"/>
      <c r="BG97" s="60"/>
      <c r="BH97" s="60"/>
      <c r="BI97" s="60"/>
      <c r="BJ97" s="60"/>
      <c r="BK97" s="60"/>
    </row>
    <row r="98" spans="20:63">
      <c r="T98" s="56" t="str">
        <f t="shared" si="33"/>
        <v>ColocaciónVehículos0.11</v>
      </c>
      <c r="U98" s="56" t="s">
        <v>38</v>
      </c>
      <c r="V98" s="57" t="s">
        <v>28</v>
      </c>
      <c r="W98" s="58">
        <v>0.11</v>
      </c>
      <c r="X98" s="59">
        <f t="shared" si="34"/>
        <v>44</v>
      </c>
      <c r="Y98" s="60"/>
      <c r="Z98" s="56" t="str">
        <f t="shared" si="35"/>
        <v>ColocaciónVehículos0.11</v>
      </c>
      <c r="AA98" s="56" t="s">
        <v>38</v>
      </c>
      <c r="AB98" s="57" t="s">
        <v>28</v>
      </c>
      <c r="AC98" s="58">
        <v>0.11</v>
      </c>
      <c r="AD98" s="59">
        <f t="shared" si="36"/>
        <v>55</v>
      </c>
      <c r="AE98" s="60"/>
      <c r="AF98" s="56" t="str">
        <f t="shared" si="37"/>
        <v>ColocaciónVehículos0.11</v>
      </c>
      <c r="AG98" s="56" t="s">
        <v>38</v>
      </c>
      <c r="AH98" s="57" t="s">
        <v>28</v>
      </c>
      <c r="AI98" s="58">
        <v>0.11</v>
      </c>
      <c r="AJ98" s="59">
        <f t="shared" si="38"/>
        <v>66</v>
      </c>
      <c r="AK98" s="60"/>
      <c r="AL98" s="56" t="str">
        <f t="shared" si="39"/>
        <v>ColocaciónVehículos0.11</v>
      </c>
      <c r="AM98" s="56" t="s">
        <v>38</v>
      </c>
      <c r="AN98" s="57" t="s">
        <v>28</v>
      </c>
      <c r="AO98" s="58">
        <v>0.11</v>
      </c>
      <c r="AP98" s="59">
        <f t="shared" si="40"/>
        <v>77</v>
      </c>
      <c r="AQ98" s="60"/>
      <c r="AR98" s="56" t="str">
        <f t="shared" si="41"/>
        <v>ColocaciónVehículos0.11</v>
      </c>
      <c r="AS98" s="56" t="s">
        <v>38</v>
      </c>
      <c r="AT98" s="57" t="s">
        <v>28</v>
      </c>
      <c r="AU98" s="58">
        <v>0.11</v>
      </c>
      <c r="AV98" s="59">
        <f t="shared" si="42"/>
        <v>88</v>
      </c>
      <c r="AW98" s="60"/>
      <c r="AX98" s="56" t="str">
        <f t="shared" si="43"/>
        <v>ColocaciónVehículos0.11</v>
      </c>
      <c r="AY98" s="56" t="s">
        <v>38</v>
      </c>
      <c r="AZ98" s="57" t="s">
        <v>28</v>
      </c>
      <c r="BA98" s="58">
        <v>0.11</v>
      </c>
      <c r="BB98" s="59">
        <f t="shared" si="44"/>
        <v>99</v>
      </c>
      <c r="BC98" s="60"/>
      <c r="BD98" s="142"/>
      <c r="BE98" s="60"/>
      <c r="BF98" s="60"/>
      <c r="BG98" s="60"/>
      <c r="BH98" s="60"/>
      <c r="BI98" s="60"/>
      <c r="BJ98" s="60"/>
      <c r="BK98" s="60"/>
    </row>
    <row r="99" spans="20:63">
      <c r="T99" s="56" t="str">
        <f t="shared" si="33"/>
        <v>ColocaciónVehículos0.1125</v>
      </c>
      <c r="U99" s="56" t="s">
        <v>38</v>
      </c>
      <c r="V99" s="57" t="s">
        <v>28</v>
      </c>
      <c r="W99" s="58">
        <v>0.1125</v>
      </c>
      <c r="X99" s="59">
        <f t="shared" si="34"/>
        <v>45</v>
      </c>
      <c r="Y99" s="60"/>
      <c r="Z99" s="56" t="str">
        <f t="shared" si="35"/>
        <v>ColocaciónVehículos0.1125</v>
      </c>
      <c r="AA99" s="56" t="s">
        <v>38</v>
      </c>
      <c r="AB99" s="57" t="s">
        <v>28</v>
      </c>
      <c r="AC99" s="58">
        <v>0.1125</v>
      </c>
      <c r="AD99" s="59">
        <f t="shared" si="36"/>
        <v>56.25</v>
      </c>
      <c r="AE99" s="60"/>
      <c r="AF99" s="56" t="str">
        <f t="shared" si="37"/>
        <v>ColocaciónVehículos0.1125</v>
      </c>
      <c r="AG99" s="56" t="s">
        <v>38</v>
      </c>
      <c r="AH99" s="57" t="s">
        <v>28</v>
      </c>
      <c r="AI99" s="58">
        <v>0.1125</v>
      </c>
      <c r="AJ99" s="59">
        <f t="shared" si="38"/>
        <v>67.5</v>
      </c>
      <c r="AK99" s="60"/>
      <c r="AL99" s="56" t="str">
        <f t="shared" si="39"/>
        <v>ColocaciónVehículos0.1125</v>
      </c>
      <c r="AM99" s="56" t="s">
        <v>38</v>
      </c>
      <c r="AN99" s="57" t="s">
        <v>28</v>
      </c>
      <c r="AO99" s="58">
        <v>0.1125</v>
      </c>
      <c r="AP99" s="59">
        <f t="shared" si="40"/>
        <v>78.75</v>
      </c>
      <c r="AQ99" s="60"/>
      <c r="AR99" s="56" t="str">
        <f t="shared" si="41"/>
        <v>ColocaciónVehículos0.1125</v>
      </c>
      <c r="AS99" s="56" t="s">
        <v>38</v>
      </c>
      <c r="AT99" s="57" t="s">
        <v>28</v>
      </c>
      <c r="AU99" s="58">
        <v>0.1125</v>
      </c>
      <c r="AV99" s="59">
        <f t="shared" si="42"/>
        <v>90</v>
      </c>
      <c r="AW99" s="60"/>
      <c r="AX99" s="56" t="str">
        <f t="shared" si="43"/>
        <v>ColocaciónVehículos0.1125</v>
      </c>
      <c r="AY99" s="56" t="s">
        <v>38</v>
      </c>
      <c r="AZ99" s="57" t="s">
        <v>28</v>
      </c>
      <c r="BA99" s="58">
        <v>0.1125</v>
      </c>
      <c r="BB99" s="59">
        <f t="shared" si="44"/>
        <v>101.25</v>
      </c>
      <c r="BC99" s="60"/>
      <c r="BD99" s="142"/>
      <c r="BE99" s="60"/>
      <c r="BF99" s="60"/>
      <c r="BG99" s="60"/>
      <c r="BH99" s="60"/>
      <c r="BI99" s="60"/>
      <c r="BJ99" s="60"/>
      <c r="BK99" s="60"/>
    </row>
    <row r="100" spans="20:63">
      <c r="T100" s="56" t="str">
        <f t="shared" si="33"/>
        <v>ColocaciónVehículos0.115</v>
      </c>
      <c r="U100" s="56" t="s">
        <v>38</v>
      </c>
      <c r="V100" s="57" t="s">
        <v>28</v>
      </c>
      <c r="W100" s="58">
        <v>0.115</v>
      </c>
      <c r="X100" s="59">
        <f t="shared" si="34"/>
        <v>46</v>
      </c>
      <c r="Y100" s="60"/>
      <c r="Z100" s="56" t="str">
        <f t="shared" si="35"/>
        <v>ColocaciónVehículos0.115</v>
      </c>
      <c r="AA100" s="56" t="s">
        <v>38</v>
      </c>
      <c r="AB100" s="57" t="s">
        <v>28</v>
      </c>
      <c r="AC100" s="58">
        <v>0.115</v>
      </c>
      <c r="AD100" s="59">
        <f t="shared" si="36"/>
        <v>57.500000000000007</v>
      </c>
      <c r="AE100" s="60"/>
      <c r="AF100" s="56" t="str">
        <f t="shared" si="37"/>
        <v>ColocaciónVehículos0.115</v>
      </c>
      <c r="AG100" s="56" t="s">
        <v>38</v>
      </c>
      <c r="AH100" s="57" t="s">
        <v>28</v>
      </c>
      <c r="AI100" s="58">
        <v>0.115</v>
      </c>
      <c r="AJ100" s="59">
        <f t="shared" si="38"/>
        <v>69</v>
      </c>
      <c r="AK100" s="60"/>
      <c r="AL100" s="56" t="str">
        <f t="shared" si="39"/>
        <v>ColocaciónVehículos0.115</v>
      </c>
      <c r="AM100" s="56" t="s">
        <v>38</v>
      </c>
      <c r="AN100" s="57" t="s">
        <v>28</v>
      </c>
      <c r="AO100" s="58">
        <v>0.115</v>
      </c>
      <c r="AP100" s="59">
        <f t="shared" si="40"/>
        <v>80.5</v>
      </c>
      <c r="AQ100" s="60"/>
      <c r="AR100" s="56" t="str">
        <f t="shared" si="41"/>
        <v>ColocaciónVehículos0.115</v>
      </c>
      <c r="AS100" s="56" t="s">
        <v>38</v>
      </c>
      <c r="AT100" s="57" t="s">
        <v>28</v>
      </c>
      <c r="AU100" s="58">
        <v>0.115</v>
      </c>
      <c r="AV100" s="59">
        <f t="shared" si="42"/>
        <v>92</v>
      </c>
      <c r="AW100" s="60"/>
      <c r="AX100" s="56" t="str">
        <f t="shared" si="43"/>
        <v>ColocaciónVehículos0.115</v>
      </c>
      <c r="AY100" s="56" t="s">
        <v>38</v>
      </c>
      <c r="AZ100" s="57" t="s">
        <v>28</v>
      </c>
      <c r="BA100" s="58">
        <v>0.115</v>
      </c>
      <c r="BB100" s="59">
        <f t="shared" si="44"/>
        <v>103.50000000000001</v>
      </c>
      <c r="BC100" s="60"/>
      <c r="BD100" s="142"/>
      <c r="BE100" s="60"/>
      <c r="BF100" s="60"/>
      <c r="BG100" s="60"/>
      <c r="BH100" s="60"/>
      <c r="BI100" s="60"/>
      <c r="BJ100" s="60"/>
      <c r="BK100" s="60"/>
    </row>
    <row r="101" spans="20:63">
      <c r="T101" s="56" t="str">
        <f t="shared" si="33"/>
        <v>ColocaciónVehículos0.1175</v>
      </c>
      <c r="U101" s="56" t="s">
        <v>38</v>
      </c>
      <c r="V101" s="57" t="s">
        <v>28</v>
      </c>
      <c r="W101" s="58">
        <v>0.11750000000000001</v>
      </c>
      <c r="X101" s="59">
        <f t="shared" si="34"/>
        <v>47</v>
      </c>
      <c r="Y101" s="60"/>
      <c r="Z101" s="56" t="str">
        <f t="shared" si="35"/>
        <v>ColocaciónVehículos0.1175</v>
      </c>
      <c r="AA101" s="56" t="s">
        <v>38</v>
      </c>
      <c r="AB101" s="57" t="s">
        <v>28</v>
      </c>
      <c r="AC101" s="58">
        <v>0.11750000000000001</v>
      </c>
      <c r="AD101" s="59">
        <f t="shared" si="36"/>
        <v>58.75</v>
      </c>
      <c r="AE101" s="60"/>
      <c r="AF101" s="56" t="str">
        <f t="shared" si="37"/>
        <v>ColocaciónVehículos0.1175</v>
      </c>
      <c r="AG101" s="56" t="s">
        <v>38</v>
      </c>
      <c r="AH101" s="57" t="s">
        <v>28</v>
      </c>
      <c r="AI101" s="58">
        <v>0.11750000000000001</v>
      </c>
      <c r="AJ101" s="59">
        <f t="shared" si="38"/>
        <v>70.5</v>
      </c>
      <c r="AK101" s="60"/>
      <c r="AL101" s="56" t="str">
        <f t="shared" si="39"/>
        <v>ColocaciónVehículos0.1175</v>
      </c>
      <c r="AM101" s="56" t="s">
        <v>38</v>
      </c>
      <c r="AN101" s="57" t="s">
        <v>28</v>
      </c>
      <c r="AO101" s="58">
        <v>0.11750000000000001</v>
      </c>
      <c r="AP101" s="59">
        <f t="shared" si="40"/>
        <v>82.25</v>
      </c>
      <c r="AQ101" s="60"/>
      <c r="AR101" s="56" t="str">
        <f t="shared" si="41"/>
        <v>ColocaciónVehículos0.1175</v>
      </c>
      <c r="AS101" s="56" t="s">
        <v>38</v>
      </c>
      <c r="AT101" s="57" t="s">
        <v>28</v>
      </c>
      <c r="AU101" s="58">
        <v>0.11750000000000001</v>
      </c>
      <c r="AV101" s="59">
        <f t="shared" si="42"/>
        <v>94</v>
      </c>
      <c r="AW101" s="60"/>
      <c r="AX101" s="56" t="str">
        <f t="shared" si="43"/>
        <v>ColocaciónVehículos0.1175</v>
      </c>
      <c r="AY101" s="56" t="s">
        <v>38</v>
      </c>
      <c r="AZ101" s="57" t="s">
        <v>28</v>
      </c>
      <c r="BA101" s="58">
        <v>0.11750000000000001</v>
      </c>
      <c r="BB101" s="59">
        <f t="shared" si="44"/>
        <v>105.75000000000001</v>
      </c>
      <c r="BC101" s="60"/>
      <c r="BD101" s="142"/>
      <c r="BE101" s="60"/>
      <c r="BF101" s="60"/>
      <c r="BG101" s="60"/>
      <c r="BH101" s="60"/>
      <c r="BI101" s="60"/>
      <c r="BJ101" s="60"/>
      <c r="BK101" s="60"/>
    </row>
    <row r="102" spans="20:63">
      <c r="T102" s="56" t="str">
        <f t="shared" si="33"/>
        <v>ColocaciónVehículos0.12</v>
      </c>
      <c r="U102" s="56" t="s">
        <v>38</v>
      </c>
      <c r="V102" s="57" t="s">
        <v>28</v>
      </c>
      <c r="W102" s="58">
        <v>0.12</v>
      </c>
      <c r="X102" s="59">
        <f t="shared" si="34"/>
        <v>48</v>
      </c>
      <c r="Y102" s="60"/>
      <c r="Z102" s="56" t="str">
        <f t="shared" si="35"/>
        <v>ColocaciónVehículos0.12</v>
      </c>
      <c r="AA102" s="56" t="s">
        <v>38</v>
      </c>
      <c r="AB102" s="57" t="s">
        <v>28</v>
      </c>
      <c r="AC102" s="58">
        <v>0.12</v>
      </c>
      <c r="AD102" s="59">
        <f t="shared" si="36"/>
        <v>60</v>
      </c>
      <c r="AE102" s="60"/>
      <c r="AF102" s="56" t="str">
        <f t="shared" si="37"/>
        <v>ColocaciónVehículos0.12</v>
      </c>
      <c r="AG102" s="56" t="s">
        <v>38</v>
      </c>
      <c r="AH102" s="57" t="s">
        <v>28</v>
      </c>
      <c r="AI102" s="58">
        <v>0.12</v>
      </c>
      <c r="AJ102" s="59">
        <f t="shared" si="38"/>
        <v>72</v>
      </c>
      <c r="AK102" s="60"/>
      <c r="AL102" s="56" t="str">
        <f t="shared" si="39"/>
        <v>ColocaciónVehículos0.12</v>
      </c>
      <c r="AM102" s="56" t="s">
        <v>38</v>
      </c>
      <c r="AN102" s="57" t="s">
        <v>28</v>
      </c>
      <c r="AO102" s="58">
        <v>0.12</v>
      </c>
      <c r="AP102" s="59">
        <f t="shared" si="40"/>
        <v>84</v>
      </c>
      <c r="AQ102" s="60"/>
      <c r="AR102" s="56" t="str">
        <f t="shared" si="41"/>
        <v>ColocaciónVehículos0.12</v>
      </c>
      <c r="AS102" s="56" t="s">
        <v>38</v>
      </c>
      <c r="AT102" s="57" t="s">
        <v>28</v>
      </c>
      <c r="AU102" s="58">
        <v>0.12</v>
      </c>
      <c r="AV102" s="59">
        <f t="shared" si="42"/>
        <v>96</v>
      </c>
      <c r="AW102" s="60"/>
      <c r="AX102" s="56" t="str">
        <f t="shared" si="43"/>
        <v>ColocaciónVehículos0.12</v>
      </c>
      <c r="AY102" s="56" t="s">
        <v>38</v>
      </c>
      <c r="AZ102" s="57" t="s">
        <v>28</v>
      </c>
      <c r="BA102" s="58">
        <v>0.12</v>
      </c>
      <c r="BB102" s="59">
        <f t="shared" si="44"/>
        <v>108</v>
      </c>
      <c r="BC102" s="60"/>
      <c r="BD102" s="142"/>
      <c r="BE102" s="60"/>
      <c r="BF102" s="60"/>
      <c r="BG102" s="60"/>
      <c r="BH102" s="60"/>
      <c r="BI102" s="60"/>
      <c r="BJ102" s="60"/>
      <c r="BK102" s="60"/>
    </row>
    <row r="103" spans="20:63">
      <c r="T103" s="56" t="str">
        <f t="shared" si="33"/>
        <v>ColocaciónVehículos0.1225</v>
      </c>
      <c r="U103" s="56" t="s">
        <v>38</v>
      </c>
      <c r="V103" s="57" t="s">
        <v>28</v>
      </c>
      <c r="W103" s="58">
        <v>0.1225</v>
      </c>
      <c r="X103" s="59">
        <f t="shared" si="34"/>
        <v>49</v>
      </c>
      <c r="Y103" s="60"/>
      <c r="Z103" s="56" t="str">
        <f t="shared" si="35"/>
        <v>ColocaciónVehículos0.1225</v>
      </c>
      <c r="AA103" s="56" t="s">
        <v>38</v>
      </c>
      <c r="AB103" s="57" t="s">
        <v>28</v>
      </c>
      <c r="AC103" s="58">
        <v>0.1225</v>
      </c>
      <c r="AD103" s="59">
        <f t="shared" si="36"/>
        <v>61.25</v>
      </c>
      <c r="AE103" s="60"/>
      <c r="AF103" s="56" t="str">
        <f t="shared" si="37"/>
        <v>ColocaciónVehículos0.1225</v>
      </c>
      <c r="AG103" s="56" t="s">
        <v>38</v>
      </c>
      <c r="AH103" s="57" t="s">
        <v>28</v>
      </c>
      <c r="AI103" s="58">
        <v>0.1225</v>
      </c>
      <c r="AJ103" s="59">
        <f t="shared" si="38"/>
        <v>73.5</v>
      </c>
      <c r="AK103" s="60"/>
      <c r="AL103" s="56" t="str">
        <f t="shared" si="39"/>
        <v>ColocaciónVehículos0.1225</v>
      </c>
      <c r="AM103" s="56" t="s">
        <v>38</v>
      </c>
      <c r="AN103" s="57" t="s">
        <v>28</v>
      </c>
      <c r="AO103" s="58">
        <v>0.1225</v>
      </c>
      <c r="AP103" s="59">
        <f t="shared" si="40"/>
        <v>85.749999999999986</v>
      </c>
      <c r="AQ103" s="60"/>
      <c r="AR103" s="56" t="str">
        <f t="shared" si="41"/>
        <v>ColocaciónVehículos0.1225</v>
      </c>
      <c r="AS103" s="56" t="s">
        <v>38</v>
      </c>
      <c r="AT103" s="57" t="s">
        <v>28</v>
      </c>
      <c r="AU103" s="58">
        <v>0.1225</v>
      </c>
      <c r="AV103" s="59">
        <f t="shared" si="42"/>
        <v>98</v>
      </c>
      <c r="AW103" s="60"/>
      <c r="AX103" s="56" t="str">
        <f t="shared" si="43"/>
        <v>ColocaciónVehículos0.1225</v>
      </c>
      <c r="AY103" s="56" t="s">
        <v>38</v>
      </c>
      <c r="AZ103" s="57" t="s">
        <v>28</v>
      </c>
      <c r="BA103" s="58">
        <v>0.1225</v>
      </c>
      <c r="BB103" s="59">
        <f t="shared" si="44"/>
        <v>110.25</v>
      </c>
      <c r="BC103" s="60"/>
      <c r="BD103" s="142"/>
      <c r="BE103" s="60"/>
      <c r="BF103" s="60"/>
      <c r="BG103" s="60"/>
      <c r="BH103" s="60"/>
      <c r="BI103" s="60"/>
      <c r="BJ103" s="60"/>
      <c r="BK103" s="60"/>
    </row>
    <row r="104" spans="20:63">
      <c r="T104" s="56" t="str">
        <f t="shared" si="33"/>
        <v>ColocaciónVehículos0.125</v>
      </c>
      <c r="U104" s="56" t="s">
        <v>38</v>
      </c>
      <c r="V104" s="57" t="s">
        <v>28</v>
      </c>
      <c r="W104" s="58">
        <v>0.125</v>
      </c>
      <c r="X104" s="59">
        <f t="shared" si="34"/>
        <v>50</v>
      </c>
      <c r="Y104" s="60"/>
      <c r="Z104" s="56" t="str">
        <f t="shared" si="35"/>
        <v>ColocaciónVehículos0.125</v>
      </c>
      <c r="AA104" s="56" t="s">
        <v>38</v>
      </c>
      <c r="AB104" s="57" t="s">
        <v>28</v>
      </c>
      <c r="AC104" s="58">
        <v>0.125</v>
      </c>
      <c r="AD104" s="59">
        <f t="shared" si="36"/>
        <v>62.5</v>
      </c>
      <c r="AE104" s="60"/>
      <c r="AF104" s="56" t="str">
        <f t="shared" si="37"/>
        <v>ColocaciónVehículos0.125</v>
      </c>
      <c r="AG104" s="56" t="s">
        <v>38</v>
      </c>
      <c r="AH104" s="57" t="s">
        <v>28</v>
      </c>
      <c r="AI104" s="58">
        <v>0.125</v>
      </c>
      <c r="AJ104" s="59">
        <f t="shared" si="38"/>
        <v>75</v>
      </c>
      <c r="AK104" s="60"/>
      <c r="AL104" s="56" t="str">
        <f t="shared" si="39"/>
        <v>ColocaciónVehículos0.125</v>
      </c>
      <c r="AM104" s="56" t="s">
        <v>38</v>
      </c>
      <c r="AN104" s="57" t="s">
        <v>28</v>
      </c>
      <c r="AO104" s="58">
        <v>0.125</v>
      </c>
      <c r="AP104" s="59">
        <f t="shared" si="40"/>
        <v>87.5</v>
      </c>
      <c r="AQ104" s="60"/>
      <c r="AR104" s="56" t="str">
        <f t="shared" si="41"/>
        <v>ColocaciónVehículos0.125</v>
      </c>
      <c r="AS104" s="56" t="s">
        <v>38</v>
      </c>
      <c r="AT104" s="57" t="s">
        <v>28</v>
      </c>
      <c r="AU104" s="58">
        <v>0.125</v>
      </c>
      <c r="AV104" s="59">
        <f t="shared" si="42"/>
        <v>100</v>
      </c>
      <c r="AW104" s="60"/>
      <c r="AX104" s="56" t="str">
        <f t="shared" si="43"/>
        <v>ColocaciónVehículos0.125</v>
      </c>
      <c r="AY104" s="56" t="s">
        <v>38</v>
      </c>
      <c r="AZ104" s="57" t="s">
        <v>28</v>
      </c>
      <c r="BA104" s="58">
        <v>0.125</v>
      </c>
      <c r="BB104" s="59">
        <f t="shared" si="44"/>
        <v>112.5</v>
      </c>
      <c r="BC104" s="60"/>
      <c r="BD104" s="142"/>
      <c r="BE104" s="60"/>
      <c r="BF104" s="60"/>
      <c r="BG104" s="60"/>
      <c r="BH104" s="60"/>
      <c r="BI104" s="60"/>
      <c r="BJ104" s="60"/>
      <c r="BK104" s="60"/>
    </row>
    <row r="105" spans="20:63">
      <c r="V105" s="43"/>
      <c r="W105" s="43"/>
      <c r="X105" s="43"/>
      <c r="Y105" s="43"/>
      <c r="AB105" s="43"/>
      <c r="AC105" s="43"/>
      <c r="AD105" s="43"/>
      <c r="AE105" s="43"/>
      <c r="AH105" s="43"/>
      <c r="AI105" s="43"/>
      <c r="AJ105" s="43"/>
      <c r="AK105" s="43"/>
      <c r="AN105" s="43"/>
      <c r="AO105" s="43"/>
      <c r="AP105" s="43"/>
      <c r="AQ105" s="43"/>
      <c r="AT105" s="43"/>
      <c r="AU105" s="43"/>
      <c r="AV105" s="43"/>
      <c r="AW105" s="43"/>
      <c r="AZ105" s="43"/>
      <c r="BA105" s="43"/>
      <c r="BB105" s="43"/>
      <c r="BC105" s="60"/>
      <c r="BD105" s="142"/>
      <c r="BE105" s="60"/>
      <c r="BF105" s="60"/>
      <c r="BG105" s="60"/>
      <c r="BH105" s="60"/>
      <c r="BI105" s="60"/>
      <c r="BJ105" s="60"/>
      <c r="BK105" s="60"/>
    </row>
    <row r="106" spans="20:63">
      <c r="T106" s="53" t="s">
        <v>40</v>
      </c>
      <c r="U106" s="53" t="s">
        <v>37</v>
      </c>
      <c r="V106" s="53" t="s">
        <v>3</v>
      </c>
      <c r="W106" s="53" t="s">
        <v>0</v>
      </c>
      <c r="X106" s="53" t="s">
        <v>39</v>
      </c>
      <c r="Y106" s="54"/>
      <c r="Z106" s="53" t="s">
        <v>40</v>
      </c>
      <c r="AA106" s="53" t="s">
        <v>37</v>
      </c>
      <c r="AB106" s="53" t="s">
        <v>3</v>
      </c>
      <c r="AC106" s="53" t="s">
        <v>0</v>
      </c>
      <c r="AD106" s="53" t="s">
        <v>39</v>
      </c>
      <c r="AE106" s="54"/>
      <c r="AF106" s="53" t="s">
        <v>40</v>
      </c>
      <c r="AG106" s="53" t="s">
        <v>37</v>
      </c>
      <c r="AH106" s="53" t="s">
        <v>3</v>
      </c>
      <c r="AI106" s="53" t="s">
        <v>0</v>
      </c>
      <c r="AJ106" s="53" t="s">
        <v>39</v>
      </c>
      <c r="AK106" s="54"/>
      <c r="AL106" s="53" t="s">
        <v>40</v>
      </c>
      <c r="AM106" s="53" t="s">
        <v>37</v>
      </c>
      <c r="AN106" s="53" t="s">
        <v>3</v>
      </c>
      <c r="AO106" s="53" t="s">
        <v>0</v>
      </c>
      <c r="AP106" s="53" t="s">
        <v>39</v>
      </c>
      <c r="AQ106" s="54"/>
      <c r="AR106" s="53" t="s">
        <v>40</v>
      </c>
      <c r="AS106" s="53" t="s">
        <v>37</v>
      </c>
      <c r="AT106" s="53" t="s">
        <v>3</v>
      </c>
      <c r="AU106" s="53" t="s">
        <v>0</v>
      </c>
      <c r="AV106" s="53" t="s">
        <v>39</v>
      </c>
      <c r="AW106" s="54"/>
      <c r="AX106" s="53" t="s">
        <v>40</v>
      </c>
      <c r="AY106" s="53" t="s">
        <v>37</v>
      </c>
      <c r="AZ106" s="53" t="s">
        <v>3</v>
      </c>
      <c r="BA106" s="53" t="s">
        <v>0</v>
      </c>
      <c r="BB106" s="53" t="s">
        <v>39</v>
      </c>
      <c r="BC106" s="60"/>
      <c r="BD106" s="142"/>
      <c r="BE106" s="60"/>
      <c r="BF106" s="60"/>
      <c r="BG106" s="60"/>
      <c r="BH106" s="60"/>
      <c r="BI106" s="60"/>
      <c r="BJ106" s="60"/>
      <c r="BK106" s="60"/>
    </row>
    <row r="107" spans="20:63">
      <c r="T107" s="61" t="str">
        <f t="shared" ref="T107:T113" si="45">U107&amp;V107&amp;W107</f>
        <v>ColocaciónCredisueldo0.1025</v>
      </c>
      <c r="U107" s="61" t="s">
        <v>38</v>
      </c>
      <c r="V107" s="62" t="s">
        <v>1</v>
      </c>
      <c r="W107" s="63">
        <v>0.10249999999999998</v>
      </c>
      <c r="X107" s="64">
        <f t="shared" ref="X107:X142" si="46">W107*$V$3/$U$3</f>
        <v>40.999999999999993</v>
      </c>
      <c r="Y107" s="54"/>
      <c r="Z107" s="61" t="str">
        <f t="shared" ref="Z107:Z113" si="47">AA107&amp;AB107&amp;AC107</f>
        <v>ColocaciónCredisueldo0.1025</v>
      </c>
      <c r="AA107" s="61" t="s">
        <v>38</v>
      </c>
      <c r="AB107" s="62" t="s">
        <v>1</v>
      </c>
      <c r="AC107" s="63">
        <v>0.10249999999999998</v>
      </c>
      <c r="AD107" s="64">
        <f t="shared" ref="AD107:AD142" si="48">AC107*$AB$3/$AA$3</f>
        <v>51.249999999999993</v>
      </c>
      <c r="AE107" s="54"/>
      <c r="AF107" s="61" t="str">
        <f t="shared" ref="AF107:AF113" si="49">AG107&amp;AH107&amp;AI107</f>
        <v>ColocaciónCredisueldo0.1025</v>
      </c>
      <c r="AG107" s="61" t="s">
        <v>38</v>
      </c>
      <c r="AH107" s="62" t="s">
        <v>1</v>
      </c>
      <c r="AI107" s="63">
        <v>0.10249999999999998</v>
      </c>
      <c r="AJ107" s="64">
        <f t="shared" ref="AJ107:AJ142" si="50">AI107*$AH$3/$AG$3</f>
        <v>61.499999999999986</v>
      </c>
      <c r="AK107" s="54"/>
      <c r="AL107" s="61" t="str">
        <f t="shared" ref="AL107:AL113" si="51">AM107&amp;AN107&amp;AO107</f>
        <v>ColocaciónCredisueldo0.1025</v>
      </c>
      <c r="AM107" s="61" t="s">
        <v>38</v>
      </c>
      <c r="AN107" s="62" t="s">
        <v>1</v>
      </c>
      <c r="AO107" s="63">
        <v>0.10249999999999998</v>
      </c>
      <c r="AP107" s="64">
        <f t="shared" ref="AP107:AP142" si="52">AO107*$AN$3/$AM$3</f>
        <v>71.749999999999986</v>
      </c>
      <c r="AQ107" s="54"/>
      <c r="AR107" s="61" t="str">
        <f t="shared" ref="AR107:AR113" si="53">AS107&amp;AT107&amp;AU107</f>
        <v>ColocaciónCredisueldo0.1025</v>
      </c>
      <c r="AS107" s="61" t="s">
        <v>38</v>
      </c>
      <c r="AT107" s="62" t="s">
        <v>1</v>
      </c>
      <c r="AU107" s="63">
        <v>0.10249999999999998</v>
      </c>
      <c r="AV107" s="64">
        <f t="shared" ref="AV107:AV142" si="54">AU107*$AT$3/$AS$3</f>
        <v>81.999999999999986</v>
      </c>
      <c r="AW107" s="54"/>
      <c r="AX107" s="61" t="str">
        <f t="shared" ref="AX107:AX113" si="55">AY107&amp;AZ107&amp;BA107</f>
        <v>ColocaciónCredisueldo0.1025</v>
      </c>
      <c r="AY107" s="61" t="s">
        <v>38</v>
      </c>
      <c r="AZ107" s="62" t="s">
        <v>1</v>
      </c>
      <c r="BA107" s="63">
        <v>0.10249999999999998</v>
      </c>
      <c r="BB107" s="64">
        <f t="shared" ref="BB107:BB142" si="56">BA107*$AZ$3/$AY$3</f>
        <v>92.249999999999986</v>
      </c>
      <c r="BC107" s="43"/>
      <c r="BE107" s="43"/>
      <c r="BF107" s="43"/>
      <c r="BH107" s="43"/>
      <c r="BI107" s="43"/>
      <c r="BJ107" s="43"/>
      <c r="BK107" s="43"/>
    </row>
    <row r="108" spans="20:63">
      <c r="T108" s="61" t="str">
        <f t="shared" si="45"/>
        <v>ColocaciónCredisueldo0.105</v>
      </c>
      <c r="U108" s="61" t="s">
        <v>38</v>
      </c>
      <c r="V108" s="62" t="s">
        <v>1</v>
      </c>
      <c r="W108" s="63">
        <v>0.10499999999999998</v>
      </c>
      <c r="X108" s="64">
        <f t="shared" si="46"/>
        <v>41.999999999999993</v>
      </c>
      <c r="Y108" s="54"/>
      <c r="Z108" s="61" t="str">
        <f t="shared" si="47"/>
        <v>ColocaciónCredisueldo0.105</v>
      </c>
      <c r="AA108" s="61" t="s">
        <v>38</v>
      </c>
      <c r="AB108" s="62" t="s">
        <v>1</v>
      </c>
      <c r="AC108" s="63">
        <v>0.10499999999999998</v>
      </c>
      <c r="AD108" s="64">
        <f t="shared" si="48"/>
        <v>52.499999999999993</v>
      </c>
      <c r="AE108" s="54"/>
      <c r="AF108" s="61" t="str">
        <f t="shared" si="49"/>
        <v>ColocaciónCredisueldo0.105</v>
      </c>
      <c r="AG108" s="61" t="s">
        <v>38</v>
      </c>
      <c r="AH108" s="62" t="s">
        <v>1</v>
      </c>
      <c r="AI108" s="63">
        <v>0.10499999999999998</v>
      </c>
      <c r="AJ108" s="64">
        <f t="shared" si="50"/>
        <v>62.999999999999986</v>
      </c>
      <c r="AK108" s="54"/>
      <c r="AL108" s="61" t="str">
        <f t="shared" si="51"/>
        <v>ColocaciónCredisueldo0.105</v>
      </c>
      <c r="AM108" s="61" t="s">
        <v>38</v>
      </c>
      <c r="AN108" s="62" t="s">
        <v>1</v>
      </c>
      <c r="AO108" s="63">
        <v>0.10499999999999998</v>
      </c>
      <c r="AP108" s="64">
        <f t="shared" si="52"/>
        <v>73.499999999999986</v>
      </c>
      <c r="AQ108" s="54"/>
      <c r="AR108" s="61" t="str">
        <f t="shared" si="53"/>
        <v>ColocaciónCredisueldo0.105</v>
      </c>
      <c r="AS108" s="61" t="s">
        <v>38</v>
      </c>
      <c r="AT108" s="62" t="s">
        <v>1</v>
      </c>
      <c r="AU108" s="63">
        <v>0.10499999999999998</v>
      </c>
      <c r="AV108" s="64">
        <f t="shared" si="54"/>
        <v>83.999999999999986</v>
      </c>
      <c r="AW108" s="54"/>
      <c r="AX108" s="61" t="str">
        <f t="shared" si="55"/>
        <v>ColocaciónCredisueldo0.105</v>
      </c>
      <c r="AY108" s="61" t="s">
        <v>38</v>
      </c>
      <c r="AZ108" s="62" t="s">
        <v>1</v>
      </c>
      <c r="BA108" s="63">
        <v>0.10499999999999998</v>
      </c>
      <c r="BB108" s="64">
        <f t="shared" si="56"/>
        <v>94.499999999999986</v>
      </c>
      <c r="BC108" s="54"/>
      <c r="BD108" s="141"/>
      <c r="BE108" s="54"/>
      <c r="BF108" s="54"/>
      <c r="BG108" s="147"/>
      <c r="BH108" s="54"/>
      <c r="BI108" s="54"/>
      <c r="BJ108" s="54"/>
      <c r="BK108" s="54"/>
    </row>
    <row r="109" spans="20:63">
      <c r="T109" s="61" t="str">
        <f t="shared" si="45"/>
        <v>ColocaciónCredisueldo0.1075</v>
      </c>
      <c r="U109" s="61" t="s">
        <v>38</v>
      </c>
      <c r="V109" s="62" t="s">
        <v>1</v>
      </c>
      <c r="W109" s="63">
        <v>0.10749999999999998</v>
      </c>
      <c r="X109" s="64">
        <f t="shared" si="46"/>
        <v>42.999999999999993</v>
      </c>
      <c r="Y109" s="54"/>
      <c r="Z109" s="61" t="str">
        <f t="shared" si="47"/>
        <v>ColocaciónCredisueldo0.1075</v>
      </c>
      <c r="AA109" s="61" t="s">
        <v>38</v>
      </c>
      <c r="AB109" s="62" t="s">
        <v>1</v>
      </c>
      <c r="AC109" s="63">
        <v>0.10749999999999998</v>
      </c>
      <c r="AD109" s="64">
        <f t="shared" si="48"/>
        <v>53.749999999999986</v>
      </c>
      <c r="AE109" s="54"/>
      <c r="AF109" s="61" t="str">
        <f t="shared" si="49"/>
        <v>ColocaciónCredisueldo0.1075</v>
      </c>
      <c r="AG109" s="61" t="s">
        <v>38</v>
      </c>
      <c r="AH109" s="62" t="s">
        <v>1</v>
      </c>
      <c r="AI109" s="63">
        <v>0.10749999999999998</v>
      </c>
      <c r="AJ109" s="64">
        <f t="shared" si="50"/>
        <v>64.499999999999986</v>
      </c>
      <c r="AK109" s="54"/>
      <c r="AL109" s="61" t="str">
        <f t="shared" si="51"/>
        <v>ColocaciónCredisueldo0.1075</v>
      </c>
      <c r="AM109" s="61" t="s">
        <v>38</v>
      </c>
      <c r="AN109" s="62" t="s">
        <v>1</v>
      </c>
      <c r="AO109" s="63">
        <v>0.10749999999999998</v>
      </c>
      <c r="AP109" s="64">
        <f t="shared" si="52"/>
        <v>75.25</v>
      </c>
      <c r="AQ109" s="54"/>
      <c r="AR109" s="61" t="str">
        <f t="shared" si="53"/>
        <v>ColocaciónCredisueldo0.1075</v>
      </c>
      <c r="AS109" s="61" t="s">
        <v>38</v>
      </c>
      <c r="AT109" s="62" t="s">
        <v>1</v>
      </c>
      <c r="AU109" s="63">
        <v>0.10749999999999998</v>
      </c>
      <c r="AV109" s="64">
        <f t="shared" si="54"/>
        <v>85.999999999999986</v>
      </c>
      <c r="AW109" s="54"/>
      <c r="AX109" s="61" t="str">
        <f t="shared" si="55"/>
        <v>ColocaciónCredisueldo0.1075</v>
      </c>
      <c r="AY109" s="61" t="s">
        <v>38</v>
      </c>
      <c r="AZ109" s="62" t="s">
        <v>1</v>
      </c>
      <c r="BA109" s="63">
        <v>0.10749999999999998</v>
      </c>
      <c r="BB109" s="64">
        <f t="shared" si="56"/>
        <v>96.749999999999972</v>
      </c>
      <c r="BC109" s="60"/>
      <c r="BD109" s="142"/>
      <c r="BE109" s="60"/>
      <c r="BF109" s="60"/>
      <c r="BG109" s="60"/>
      <c r="BH109" s="60"/>
      <c r="BI109" s="60"/>
      <c r="BJ109" s="60"/>
      <c r="BK109" s="60"/>
    </row>
    <row r="110" spans="20:63">
      <c r="T110" s="61" t="str">
        <f t="shared" si="45"/>
        <v>ColocaciónCredisueldo0.11</v>
      </c>
      <c r="U110" s="61" t="s">
        <v>38</v>
      </c>
      <c r="V110" s="62" t="s">
        <v>1</v>
      </c>
      <c r="W110" s="63">
        <v>0.10999999999999999</v>
      </c>
      <c r="X110" s="64">
        <f t="shared" si="46"/>
        <v>43.999999999999993</v>
      </c>
      <c r="Y110" s="54"/>
      <c r="Z110" s="61" t="str">
        <f t="shared" si="47"/>
        <v>ColocaciónCredisueldo0.11</v>
      </c>
      <c r="AA110" s="61" t="s">
        <v>38</v>
      </c>
      <c r="AB110" s="62" t="s">
        <v>1</v>
      </c>
      <c r="AC110" s="63">
        <v>0.10999999999999999</v>
      </c>
      <c r="AD110" s="64">
        <f t="shared" si="48"/>
        <v>54.999999999999993</v>
      </c>
      <c r="AE110" s="54"/>
      <c r="AF110" s="61" t="str">
        <f t="shared" si="49"/>
        <v>ColocaciónCredisueldo0.11</v>
      </c>
      <c r="AG110" s="61" t="s">
        <v>38</v>
      </c>
      <c r="AH110" s="62" t="s">
        <v>1</v>
      </c>
      <c r="AI110" s="63">
        <v>0.10999999999999999</v>
      </c>
      <c r="AJ110" s="64">
        <f t="shared" si="50"/>
        <v>65.999999999999986</v>
      </c>
      <c r="AK110" s="54"/>
      <c r="AL110" s="61" t="str">
        <f t="shared" si="51"/>
        <v>ColocaciónCredisueldo0.11</v>
      </c>
      <c r="AM110" s="61" t="s">
        <v>38</v>
      </c>
      <c r="AN110" s="62" t="s">
        <v>1</v>
      </c>
      <c r="AO110" s="63">
        <v>0.10999999999999999</v>
      </c>
      <c r="AP110" s="64">
        <f t="shared" si="52"/>
        <v>76.999999999999986</v>
      </c>
      <c r="AQ110" s="54"/>
      <c r="AR110" s="61" t="str">
        <f t="shared" si="53"/>
        <v>ColocaciónCredisueldo0.11</v>
      </c>
      <c r="AS110" s="61" t="s">
        <v>38</v>
      </c>
      <c r="AT110" s="62" t="s">
        <v>1</v>
      </c>
      <c r="AU110" s="63">
        <v>0.10999999999999999</v>
      </c>
      <c r="AV110" s="64">
        <f t="shared" si="54"/>
        <v>87.999999999999986</v>
      </c>
      <c r="AW110" s="54"/>
      <c r="AX110" s="61" t="str">
        <f t="shared" si="55"/>
        <v>ColocaciónCredisueldo0.11</v>
      </c>
      <c r="AY110" s="61" t="s">
        <v>38</v>
      </c>
      <c r="AZ110" s="62" t="s">
        <v>1</v>
      </c>
      <c r="BA110" s="63">
        <v>0.10999999999999999</v>
      </c>
      <c r="BB110" s="64">
        <f t="shared" si="56"/>
        <v>98.999999999999986</v>
      </c>
      <c r="BC110" s="60"/>
      <c r="BD110" s="142"/>
      <c r="BE110" s="60"/>
      <c r="BF110" s="60"/>
      <c r="BG110" s="60"/>
      <c r="BH110" s="60"/>
      <c r="BI110" s="60"/>
      <c r="BJ110" s="60"/>
      <c r="BK110" s="60"/>
    </row>
    <row r="111" spans="20:63">
      <c r="T111" s="61" t="str">
        <f t="shared" si="45"/>
        <v>ColocaciónCredisueldo0.1125</v>
      </c>
      <c r="U111" s="61" t="s">
        <v>38</v>
      </c>
      <c r="V111" s="62" t="s">
        <v>1</v>
      </c>
      <c r="W111" s="63">
        <v>0.11249999999999999</v>
      </c>
      <c r="X111" s="64">
        <f t="shared" si="46"/>
        <v>44.999999999999993</v>
      </c>
      <c r="Y111" s="54"/>
      <c r="Z111" s="61" t="str">
        <f t="shared" si="47"/>
        <v>ColocaciónCredisueldo0.1125</v>
      </c>
      <c r="AA111" s="61" t="s">
        <v>38</v>
      </c>
      <c r="AB111" s="62" t="s">
        <v>1</v>
      </c>
      <c r="AC111" s="63">
        <v>0.11249999999999999</v>
      </c>
      <c r="AD111" s="64">
        <f t="shared" si="48"/>
        <v>56.25</v>
      </c>
      <c r="AE111" s="54"/>
      <c r="AF111" s="61" t="str">
        <f t="shared" si="49"/>
        <v>ColocaciónCredisueldo0.1125</v>
      </c>
      <c r="AG111" s="61" t="s">
        <v>38</v>
      </c>
      <c r="AH111" s="62" t="s">
        <v>1</v>
      </c>
      <c r="AI111" s="63">
        <v>0.11249999999999999</v>
      </c>
      <c r="AJ111" s="64">
        <f t="shared" si="50"/>
        <v>67.499999999999986</v>
      </c>
      <c r="AK111" s="54"/>
      <c r="AL111" s="61" t="str">
        <f t="shared" si="51"/>
        <v>ColocaciónCredisueldo0.1125</v>
      </c>
      <c r="AM111" s="61" t="s">
        <v>38</v>
      </c>
      <c r="AN111" s="62" t="s">
        <v>1</v>
      </c>
      <c r="AO111" s="63">
        <v>0.11249999999999999</v>
      </c>
      <c r="AP111" s="64">
        <f t="shared" si="52"/>
        <v>78.749999999999986</v>
      </c>
      <c r="AQ111" s="54"/>
      <c r="AR111" s="61" t="str">
        <f t="shared" si="53"/>
        <v>ColocaciónCredisueldo0.1125</v>
      </c>
      <c r="AS111" s="61" t="s">
        <v>38</v>
      </c>
      <c r="AT111" s="62" t="s">
        <v>1</v>
      </c>
      <c r="AU111" s="63">
        <v>0.11249999999999999</v>
      </c>
      <c r="AV111" s="64">
        <f t="shared" si="54"/>
        <v>89.999999999999986</v>
      </c>
      <c r="AW111" s="54"/>
      <c r="AX111" s="61" t="str">
        <f t="shared" si="55"/>
        <v>ColocaciónCredisueldo0.1125</v>
      </c>
      <c r="AY111" s="61" t="s">
        <v>38</v>
      </c>
      <c r="AZ111" s="62" t="s">
        <v>1</v>
      </c>
      <c r="BA111" s="63">
        <v>0.11249999999999999</v>
      </c>
      <c r="BB111" s="64">
        <f t="shared" si="56"/>
        <v>101.25</v>
      </c>
      <c r="BC111" s="60"/>
      <c r="BD111" s="142"/>
      <c r="BE111" s="60"/>
      <c r="BF111" s="60"/>
      <c r="BG111" s="60"/>
      <c r="BH111" s="60"/>
      <c r="BI111" s="60"/>
      <c r="BJ111" s="60"/>
      <c r="BK111" s="60"/>
    </row>
    <row r="112" spans="20:63">
      <c r="T112" s="61" t="str">
        <f t="shared" si="45"/>
        <v>ColocaciónCredisueldo0.115</v>
      </c>
      <c r="U112" s="61" t="s">
        <v>38</v>
      </c>
      <c r="V112" s="62" t="s">
        <v>1</v>
      </c>
      <c r="W112" s="63">
        <v>0.11499999999999999</v>
      </c>
      <c r="X112" s="64">
        <f t="shared" si="46"/>
        <v>45.999999999999993</v>
      </c>
      <c r="Y112" s="54"/>
      <c r="Z112" s="61" t="str">
        <f t="shared" si="47"/>
        <v>ColocaciónCredisueldo0.115</v>
      </c>
      <c r="AA112" s="61" t="s">
        <v>38</v>
      </c>
      <c r="AB112" s="62" t="s">
        <v>1</v>
      </c>
      <c r="AC112" s="63">
        <v>0.11499999999999999</v>
      </c>
      <c r="AD112" s="64">
        <f t="shared" si="48"/>
        <v>57.499999999999993</v>
      </c>
      <c r="AE112" s="54"/>
      <c r="AF112" s="61" t="str">
        <f t="shared" si="49"/>
        <v>ColocaciónCredisueldo0.115</v>
      </c>
      <c r="AG112" s="61" t="s">
        <v>38</v>
      </c>
      <c r="AH112" s="62" t="s">
        <v>1</v>
      </c>
      <c r="AI112" s="63">
        <v>0.11499999999999999</v>
      </c>
      <c r="AJ112" s="64">
        <f t="shared" si="50"/>
        <v>69</v>
      </c>
      <c r="AK112" s="54"/>
      <c r="AL112" s="61" t="str">
        <f t="shared" si="51"/>
        <v>ColocaciónCredisueldo0.115</v>
      </c>
      <c r="AM112" s="61" t="s">
        <v>38</v>
      </c>
      <c r="AN112" s="62" t="s">
        <v>1</v>
      </c>
      <c r="AO112" s="63">
        <v>0.11499999999999999</v>
      </c>
      <c r="AP112" s="64">
        <f t="shared" si="52"/>
        <v>80.499999999999986</v>
      </c>
      <c r="AQ112" s="54"/>
      <c r="AR112" s="61" t="str">
        <f t="shared" si="53"/>
        <v>ColocaciónCredisueldo0.115</v>
      </c>
      <c r="AS112" s="61" t="s">
        <v>38</v>
      </c>
      <c r="AT112" s="62" t="s">
        <v>1</v>
      </c>
      <c r="AU112" s="63">
        <v>0.11499999999999999</v>
      </c>
      <c r="AV112" s="64">
        <f t="shared" si="54"/>
        <v>91.999999999999986</v>
      </c>
      <c r="AW112" s="54"/>
      <c r="AX112" s="61" t="str">
        <f t="shared" si="55"/>
        <v>ColocaciónCredisueldo0.115</v>
      </c>
      <c r="AY112" s="61" t="s">
        <v>38</v>
      </c>
      <c r="AZ112" s="62" t="s">
        <v>1</v>
      </c>
      <c r="BA112" s="63">
        <v>0.11499999999999999</v>
      </c>
      <c r="BB112" s="64">
        <f t="shared" si="56"/>
        <v>103.49999999999999</v>
      </c>
      <c r="BC112" s="60"/>
      <c r="BD112" s="142"/>
      <c r="BE112" s="60"/>
      <c r="BF112" s="60"/>
      <c r="BG112" s="60"/>
      <c r="BH112" s="60"/>
      <c r="BI112" s="60"/>
      <c r="BJ112" s="60"/>
      <c r="BK112" s="60"/>
    </row>
    <row r="113" spans="20:63">
      <c r="T113" s="61" t="str">
        <f t="shared" si="45"/>
        <v>ColocaciónCredisueldo0.1175</v>
      </c>
      <c r="U113" s="61" t="s">
        <v>38</v>
      </c>
      <c r="V113" s="62" t="s">
        <v>1</v>
      </c>
      <c r="W113" s="63">
        <v>0.11749999999999999</v>
      </c>
      <c r="X113" s="64">
        <f t="shared" si="46"/>
        <v>46.999999999999993</v>
      </c>
      <c r="Y113" s="54"/>
      <c r="Z113" s="61" t="str">
        <f t="shared" si="47"/>
        <v>ColocaciónCredisueldo0.1175</v>
      </c>
      <c r="AA113" s="61" t="s">
        <v>38</v>
      </c>
      <c r="AB113" s="62" t="s">
        <v>1</v>
      </c>
      <c r="AC113" s="63">
        <v>0.11749999999999999</v>
      </c>
      <c r="AD113" s="64">
        <f t="shared" si="48"/>
        <v>58.749999999999993</v>
      </c>
      <c r="AE113" s="54"/>
      <c r="AF113" s="61" t="str">
        <f t="shared" si="49"/>
        <v>ColocaciónCredisueldo0.1175</v>
      </c>
      <c r="AG113" s="61" t="s">
        <v>38</v>
      </c>
      <c r="AH113" s="62" t="s">
        <v>1</v>
      </c>
      <c r="AI113" s="63">
        <v>0.11749999999999999</v>
      </c>
      <c r="AJ113" s="64">
        <f t="shared" si="50"/>
        <v>70.5</v>
      </c>
      <c r="AK113" s="54"/>
      <c r="AL113" s="61" t="str">
        <f t="shared" si="51"/>
        <v>ColocaciónCredisueldo0.1175</v>
      </c>
      <c r="AM113" s="61" t="s">
        <v>38</v>
      </c>
      <c r="AN113" s="62" t="s">
        <v>1</v>
      </c>
      <c r="AO113" s="63">
        <v>0.11749999999999999</v>
      </c>
      <c r="AP113" s="64">
        <f t="shared" si="52"/>
        <v>82.25</v>
      </c>
      <c r="AQ113" s="54"/>
      <c r="AR113" s="61" t="str">
        <f t="shared" si="53"/>
        <v>ColocaciónCredisueldo0.1175</v>
      </c>
      <c r="AS113" s="61" t="s">
        <v>38</v>
      </c>
      <c r="AT113" s="62" t="s">
        <v>1</v>
      </c>
      <c r="AU113" s="63">
        <v>0.11749999999999999</v>
      </c>
      <c r="AV113" s="64">
        <f t="shared" si="54"/>
        <v>93.999999999999986</v>
      </c>
      <c r="AW113" s="54"/>
      <c r="AX113" s="61" t="str">
        <f t="shared" si="55"/>
        <v>ColocaciónCredisueldo0.1175</v>
      </c>
      <c r="AY113" s="61" t="s">
        <v>38</v>
      </c>
      <c r="AZ113" s="62" t="s">
        <v>1</v>
      </c>
      <c r="BA113" s="63">
        <v>0.11749999999999999</v>
      </c>
      <c r="BB113" s="64">
        <f t="shared" si="56"/>
        <v>105.74999999999999</v>
      </c>
      <c r="BC113" s="60"/>
      <c r="BD113" s="142"/>
      <c r="BE113" s="60"/>
      <c r="BF113" s="60"/>
      <c r="BG113" s="60"/>
      <c r="BH113" s="60"/>
      <c r="BI113" s="60"/>
      <c r="BJ113" s="60"/>
      <c r="BK113" s="60"/>
    </row>
    <row r="114" spans="20:63">
      <c r="T114" s="61" t="str">
        <f>U114&amp;V114&amp;W114</f>
        <v>ColocaciónCredisueldo0.12</v>
      </c>
      <c r="U114" s="61" t="s">
        <v>38</v>
      </c>
      <c r="V114" s="62" t="s">
        <v>1</v>
      </c>
      <c r="W114" s="63">
        <v>0.12</v>
      </c>
      <c r="X114" s="64">
        <f t="shared" si="46"/>
        <v>48</v>
      </c>
      <c r="Y114" s="60"/>
      <c r="Z114" s="61" t="str">
        <f>AA114&amp;AB114&amp;AC114</f>
        <v>ColocaciónCredisueldo0.12</v>
      </c>
      <c r="AA114" s="61" t="s">
        <v>38</v>
      </c>
      <c r="AB114" s="62" t="s">
        <v>1</v>
      </c>
      <c r="AC114" s="63">
        <v>0.12</v>
      </c>
      <c r="AD114" s="64">
        <f t="shared" si="48"/>
        <v>60</v>
      </c>
      <c r="AE114" s="60"/>
      <c r="AF114" s="61" t="str">
        <f>AG114&amp;AH114&amp;AI114</f>
        <v>ColocaciónCredisueldo0.12</v>
      </c>
      <c r="AG114" s="61" t="s">
        <v>38</v>
      </c>
      <c r="AH114" s="62" t="s">
        <v>1</v>
      </c>
      <c r="AI114" s="63">
        <v>0.12</v>
      </c>
      <c r="AJ114" s="64">
        <f t="shared" si="50"/>
        <v>72</v>
      </c>
      <c r="AK114" s="60"/>
      <c r="AL114" s="61" t="str">
        <f>AM114&amp;AN114&amp;AO114</f>
        <v>ColocaciónCredisueldo0.12</v>
      </c>
      <c r="AM114" s="61" t="s">
        <v>38</v>
      </c>
      <c r="AN114" s="62" t="s">
        <v>1</v>
      </c>
      <c r="AO114" s="63">
        <v>0.12</v>
      </c>
      <c r="AP114" s="64">
        <f t="shared" si="52"/>
        <v>84</v>
      </c>
      <c r="AQ114" s="60"/>
      <c r="AR114" s="61" t="str">
        <f>AS114&amp;AT114&amp;AU114</f>
        <v>ColocaciónCredisueldo0.12</v>
      </c>
      <c r="AS114" s="61" t="s">
        <v>38</v>
      </c>
      <c r="AT114" s="62" t="s">
        <v>1</v>
      </c>
      <c r="AU114" s="63">
        <v>0.12</v>
      </c>
      <c r="AV114" s="64">
        <f t="shared" si="54"/>
        <v>96</v>
      </c>
      <c r="AW114" s="60"/>
      <c r="AX114" s="61" t="str">
        <f>AY114&amp;AZ114&amp;BA114</f>
        <v>ColocaciónCredisueldo0.12</v>
      </c>
      <c r="AY114" s="61" t="s">
        <v>38</v>
      </c>
      <c r="AZ114" s="62" t="s">
        <v>1</v>
      </c>
      <c r="BA114" s="63">
        <v>0.12</v>
      </c>
      <c r="BB114" s="64">
        <f t="shared" si="56"/>
        <v>108</v>
      </c>
      <c r="BC114" s="60"/>
      <c r="BD114" s="142"/>
      <c r="BE114" s="60"/>
      <c r="BF114" s="60"/>
      <c r="BG114" s="60"/>
      <c r="BH114" s="60"/>
      <c r="BI114" s="60"/>
      <c r="BJ114" s="60"/>
      <c r="BK114" s="60"/>
    </row>
    <row r="115" spans="20:63">
      <c r="T115" s="61" t="str">
        <f>U115&amp;V115&amp;W115</f>
        <v>ColocaciónCredisueldo0.1225</v>
      </c>
      <c r="U115" s="61" t="s">
        <v>38</v>
      </c>
      <c r="V115" s="62" t="s">
        <v>1</v>
      </c>
      <c r="W115" s="63">
        <v>0.1225</v>
      </c>
      <c r="X115" s="64">
        <f t="shared" si="46"/>
        <v>49</v>
      </c>
      <c r="Y115" s="60"/>
      <c r="Z115" s="61" t="str">
        <f>AA115&amp;AB115&amp;AC115</f>
        <v>ColocaciónCredisueldo0.1225</v>
      </c>
      <c r="AA115" s="61" t="s">
        <v>38</v>
      </c>
      <c r="AB115" s="62" t="s">
        <v>1</v>
      </c>
      <c r="AC115" s="63">
        <v>0.1225</v>
      </c>
      <c r="AD115" s="64">
        <f t="shared" si="48"/>
        <v>61.25</v>
      </c>
      <c r="AE115" s="60"/>
      <c r="AF115" s="61" t="str">
        <f>AG115&amp;AH115&amp;AI115</f>
        <v>ColocaciónCredisueldo0.1225</v>
      </c>
      <c r="AG115" s="61" t="s">
        <v>38</v>
      </c>
      <c r="AH115" s="62" t="s">
        <v>1</v>
      </c>
      <c r="AI115" s="63">
        <v>0.1225</v>
      </c>
      <c r="AJ115" s="64">
        <f t="shared" si="50"/>
        <v>73.5</v>
      </c>
      <c r="AK115" s="60"/>
      <c r="AL115" s="61" t="str">
        <f>AM115&amp;AN115&amp;AO115</f>
        <v>ColocaciónCredisueldo0.1225</v>
      </c>
      <c r="AM115" s="61" t="s">
        <v>38</v>
      </c>
      <c r="AN115" s="62" t="s">
        <v>1</v>
      </c>
      <c r="AO115" s="63">
        <v>0.1225</v>
      </c>
      <c r="AP115" s="64">
        <f t="shared" si="52"/>
        <v>85.749999999999986</v>
      </c>
      <c r="AQ115" s="60"/>
      <c r="AR115" s="61" t="str">
        <f>AS115&amp;AT115&amp;AU115</f>
        <v>ColocaciónCredisueldo0.1225</v>
      </c>
      <c r="AS115" s="61" t="s">
        <v>38</v>
      </c>
      <c r="AT115" s="62" t="s">
        <v>1</v>
      </c>
      <c r="AU115" s="63">
        <v>0.1225</v>
      </c>
      <c r="AV115" s="64">
        <f t="shared" si="54"/>
        <v>98</v>
      </c>
      <c r="AW115" s="60"/>
      <c r="AX115" s="61" t="str">
        <f>AY115&amp;AZ115&amp;BA115</f>
        <v>ColocaciónCredisueldo0.1225</v>
      </c>
      <c r="AY115" s="61" t="s">
        <v>38</v>
      </c>
      <c r="AZ115" s="62" t="s">
        <v>1</v>
      </c>
      <c r="BA115" s="63">
        <v>0.1225</v>
      </c>
      <c r="BB115" s="64">
        <f t="shared" si="56"/>
        <v>110.25</v>
      </c>
      <c r="BC115" s="60"/>
      <c r="BD115" s="142"/>
      <c r="BE115" s="60"/>
      <c r="BF115" s="60"/>
      <c r="BG115" s="60"/>
      <c r="BH115" s="60"/>
      <c r="BI115" s="60"/>
      <c r="BJ115" s="60"/>
      <c r="BK115" s="60"/>
    </row>
    <row r="116" spans="20:63">
      <c r="T116" s="61" t="str">
        <f>U116&amp;V116&amp;W116</f>
        <v>ColocaciónCredisueldo0.125</v>
      </c>
      <c r="U116" s="61" t="s">
        <v>38</v>
      </c>
      <c r="V116" s="62" t="s">
        <v>1</v>
      </c>
      <c r="W116" s="63">
        <v>0.125</v>
      </c>
      <c r="X116" s="64">
        <f t="shared" si="46"/>
        <v>50</v>
      </c>
      <c r="Y116" s="60"/>
      <c r="Z116" s="61" t="str">
        <f>AA116&amp;AB116&amp;AC116</f>
        <v>ColocaciónCredisueldo0.125</v>
      </c>
      <c r="AA116" s="61" t="s">
        <v>38</v>
      </c>
      <c r="AB116" s="62" t="s">
        <v>1</v>
      </c>
      <c r="AC116" s="63">
        <v>0.125</v>
      </c>
      <c r="AD116" s="64">
        <f t="shared" si="48"/>
        <v>62.5</v>
      </c>
      <c r="AE116" s="60"/>
      <c r="AF116" s="61" t="str">
        <f>AG116&amp;AH116&amp;AI116</f>
        <v>ColocaciónCredisueldo0.125</v>
      </c>
      <c r="AG116" s="61" t="s">
        <v>38</v>
      </c>
      <c r="AH116" s="62" t="s">
        <v>1</v>
      </c>
      <c r="AI116" s="63">
        <v>0.125</v>
      </c>
      <c r="AJ116" s="64">
        <f t="shared" si="50"/>
        <v>75</v>
      </c>
      <c r="AK116" s="60"/>
      <c r="AL116" s="61" t="str">
        <f>AM116&amp;AN116&amp;AO116</f>
        <v>ColocaciónCredisueldo0.125</v>
      </c>
      <c r="AM116" s="61" t="s">
        <v>38</v>
      </c>
      <c r="AN116" s="62" t="s">
        <v>1</v>
      </c>
      <c r="AO116" s="63">
        <v>0.125</v>
      </c>
      <c r="AP116" s="64">
        <f t="shared" si="52"/>
        <v>87.5</v>
      </c>
      <c r="AQ116" s="60"/>
      <c r="AR116" s="61" t="str">
        <f>AS116&amp;AT116&amp;AU116</f>
        <v>ColocaciónCredisueldo0.125</v>
      </c>
      <c r="AS116" s="61" t="s">
        <v>38</v>
      </c>
      <c r="AT116" s="62" t="s">
        <v>1</v>
      </c>
      <c r="AU116" s="63">
        <v>0.125</v>
      </c>
      <c r="AV116" s="64">
        <f t="shared" si="54"/>
        <v>100</v>
      </c>
      <c r="AW116" s="60"/>
      <c r="AX116" s="61" t="str">
        <f>AY116&amp;AZ116&amp;BA116</f>
        <v>ColocaciónCredisueldo0.125</v>
      </c>
      <c r="AY116" s="61" t="s">
        <v>38</v>
      </c>
      <c r="AZ116" s="62" t="s">
        <v>1</v>
      </c>
      <c r="BA116" s="63">
        <v>0.125</v>
      </c>
      <c r="BB116" s="64">
        <f t="shared" si="56"/>
        <v>112.5</v>
      </c>
      <c r="BC116" s="60"/>
      <c r="BD116" s="142"/>
      <c r="BE116" s="60"/>
      <c r="BF116" s="60"/>
      <c r="BG116" s="60"/>
      <c r="BH116" s="60"/>
      <c r="BI116" s="60"/>
      <c r="BJ116" s="60"/>
      <c r="BK116" s="60"/>
    </row>
    <row r="117" spans="20:63">
      <c r="T117" s="61" t="str">
        <f>U117&amp;V117&amp;W117</f>
        <v>ColocaciónCredisueldo0.1275</v>
      </c>
      <c r="U117" s="61" t="s">
        <v>38</v>
      </c>
      <c r="V117" s="62" t="s">
        <v>1</v>
      </c>
      <c r="W117" s="63">
        <v>0.1275</v>
      </c>
      <c r="X117" s="64">
        <f t="shared" si="46"/>
        <v>51</v>
      </c>
      <c r="Y117" s="60"/>
      <c r="Z117" s="61" t="str">
        <f>AA117&amp;AB117&amp;AC117</f>
        <v>ColocaciónCredisueldo0.1275</v>
      </c>
      <c r="AA117" s="61" t="s">
        <v>38</v>
      </c>
      <c r="AB117" s="62" t="s">
        <v>1</v>
      </c>
      <c r="AC117" s="63">
        <v>0.1275</v>
      </c>
      <c r="AD117" s="64">
        <f t="shared" si="48"/>
        <v>63.749999999999993</v>
      </c>
      <c r="AE117" s="60"/>
      <c r="AF117" s="61" t="str">
        <f>AG117&amp;AH117&amp;AI117</f>
        <v>ColocaciónCredisueldo0.1275</v>
      </c>
      <c r="AG117" s="61" t="s">
        <v>38</v>
      </c>
      <c r="AH117" s="62" t="s">
        <v>1</v>
      </c>
      <c r="AI117" s="63">
        <v>0.1275</v>
      </c>
      <c r="AJ117" s="64">
        <f t="shared" si="50"/>
        <v>76.5</v>
      </c>
      <c r="AK117" s="60"/>
      <c r="AL117" s="61" t="str">
        <f>AM117&amp;AN117&amp;AO117</f>
        <v>ColocaciónCredisueldo0.1275</v>
      </c>
      <c r="AM117" s="61" t="s">
        <v>38</v>
      </c>
      <c r="AN117" s="62" t="s">
        <v>1</v>
      </c>
      <c r="AO117" s="63">
        <v>0.1275</v>
      </c>
      <c r="AP117" s="64">
        <f t="shared" si="52"/>
        <v>89.25</v>
      </c>
      <c r="AQ117" s="60"/>
      <c r="AR117" s="61" t="str">
        <f>AS117&amp;AT117&amp;AU117</f>
        <v>ColocaciónCredisueldo0.1275</v>
      </c>
      <c r="AS117" s="61" t="s">
        <v>38</v>
      </c>
      <c r="AT117" s="62" t="s">
        <v>1</v>
      </c>
      <c r="AU117" s="63">
        <v>0.1275</v>
      </c>
      <c r="AV117" s="64">
        <f t="shared" si="54"/>
        <v>102</v>
      </c>
      <c r="AW117" s="60"/>
      <c r="AX117" s="61" t="str">
        <f>AY117&amp;AZ117&amp;BA117</f>
        <v>ColocaciónCredisueldo0.1275</v>
      </c>
      <c r="AY117" s="61" t="s">
        <v>38</v>
      </c>
      <c r="AZ117" s="62" t="s">
        <v>1</v>
      </c>
      <c r="BA117" s="63">
        <v>0.1275</v>
      </c>
      <c r="BB117" s="64">
        <f t="shared" si="56"/>
        <v>114.75</v>
      </c>
      <c r="BC117" s="60"/>
      <c r="BD117" s="142"/>
      <c r="BE117" s="60"/>
      <c r="BF117" s="60"/>
      <c r="BG117" s="60"/>
      <c r="BH117" s="60"/>
      <c r="BI117" s="60"/>
      <c r="BJ117" s="60"/>
      <c r="BK117" s="60"/>
    </row>
    <row r="118" spans="20:63">
      <c r="T118" s="61" t="str">
        <f t="shared" ref="T118:T142" si="57">U118&amp;V118&amp;W118</f>
        <v>ColocaciónCredisueldo0.13</v>
      </c>
      <c r="U118" s="61" t="s">
        <v>38</v>
      </c>
      <c r="V118" s="62" t="s">
        <v>1</v>
      </c>
      <c r="W118" s="63">
        <v>0.13</v>
      </c>
      <c r="X118" s="64">
        <f t="shared" si="46"/>
        <v>52</v>
      </c>
      <c r="Y118" s="60"/>
      <c r="Z118" s="61" t="str">
        <f t="shared" ref="Z118:Z142" si="58">AA118&amp;AB118&amp;AC118</f>
        <v>ColocaciónCredisueldo0.13</v>
      </c>
      <c r="AA118" s="61" t="s">
        <v>38</v>
      </c>
      <c r="AB118" s="62" t="s">
        <v>1</v>
      </c>
      <c r="AC118" s="63">
        <v>0.13</v>
      </c>
      <c r="AD118" s="64">
        <f t="shared" si="48"/>
        <v>65</v>
      </c>
      <c r="AE118" s="60"/>
      <c r="AF118" s="61" t="str">
        <f t="shared" ref="AF118:AF142" si="59">AG118&amp;AH118&amp;AI118</f>
        <v>ColocaciónCredisueldo0.13</v>
      </c>
      <c r="AG118" s="61" t="s">
        <v>38</v>
      </c>
      <c r="AH118" s="62" t="s">
        <v>1</v>
      </c>
      <c r="AI118" s="63">
        <v>0.13</v>
      </c>
      <c r="AJ118" s="64">
        <f t="shared" si="50"/>
        <v>78</v>
      </c>
      <c r="AK118" s="60"/>
      <c r="AL118" s="61" t="str">
        <f t="shared" ref="AL118:AL142" si="60">AM118&amp;AN118&amp;AO118</f>
        <v>ColocaciónCredisueldo0.13</v>
      </c>
      <c r="AM118" s="61" t="s">
        <v>38</v>
      </c>
      <c r="AN118" s="62" t="s">
        <v>1</v>
      </c>
      <c r="AO118" s="63">
        <v>0.13</v>
      </c>
      <c r="AP118" s="64">
        <f t="shared" si="52"/>
        <v>91</v>
      </c>
      <c r="AQ118" s="60"/>
      <c r="AR118" s="61" t="str">
        <f t="shared" ref="AR118:AR142" si="61">AS118&amp;AT118&amp;AU118</f>
        <v>ColocaciónCredisueldo0.13</v>
      </c>
      <c r="AS118" s="61" t="s">
        <v>38</v>
      </c>
      <c r="AT118" s="62" t="s">
        <v>1</v>
      </c>
      <c r="AU118" s="63">
        <v>0.13</v>
      </c>
      <c r="AV118" s="64">
        <f t="shared" si="54"/>
        <v>104</v>
      </c>
      <c r="AW118" s="60"/>
      <c r="AX118" s="61" t="str">
        <f t="shared" ref="AX118:AX142" si="62">AY118&amp;AZ118&amp;BA118</f>
        <v>ColocaciónCredisueldo0.13</v>
      </c>
      <c r="AY118" s="61" t="s">
        <v>38</v>
      </c>
      <c r="AZ118" s="62" t="s">
        <v>1</v>
      </c>
      <c r="BA118" s="63">
        <v>0.13</v>
      </c>
      <c r="BB118" s="64">
        <f t="shared" si="56"/>
        <v>116.99999999999999</v>
      </c>
      <c r="BC118" s="60"/>
      <c r="BD118" s="142"/>
      <c r="BE118" s="60"/>
      <c r="BF118" s="60"/>
      <c r="BG118" s="60"/>
      <c r="BH118" s="60"/>
      <c r="BI118" s="60"/>
      <c r="BJ118" s="60"/>
      <c r="BK118" s="60"/>
    </row>
    <row r="119" spans="20:63">
      <c r="T119" s="61" t="str">
        <f t="shared" si="57"/>
        <v>ColocaciónCredisueldo0.1325</v>
      </c>
      <c r="U119" s="61" t="s">
        <v>38</v>
      </c>
      <c r="V119" s="62" t="s">
        <v>1</v>
      </c>
      <c r="W119" s="63">
        <v>0.13250000000000001</v>
      </c>
      <c r="X119" s="64">
        <f t="shared" si="46"/>
        <v>53</v>
      </c>
      <c r="Y119" s="60"/>
      <c r="Z119" s="61" t="str">
        <f t="shared" si="58"/>
        <v>ColocaciónCredisueldo0.1325</v>
      </c>
      <c r="AA119" s="61" t="s">
        <v>38</v>
      </c>
      <c r="AB119" s="62" t="s">
        <v>1</v>
      </c>
      <c r="AC119" s="63">
        <v>0.13250000000000001</v>
      </c>
      <c r="AD119" s="64">
        <f t="shared" si="48"/>
        <v>66.250000000000014</v>
      </c>
      <c r="AE119" s="60"/>
      <c r="AF119" s="61" t="str">
        <f t="shared" si="59"/>
        <v>ColocaciónCredisueldo0.1325</v>
      </c>
      <c r="AG119" s="61" t="s">
        <v>38</v>
      </c>
      <c r="AH119" s="62" t="s">
        <v>1</v>
      </c>
      <c r="AI119" s="63">
        <v>0.13250000000000001</v>
      </c>
      <c r="AJ119" s="64">
        <f t="shared" si="50"/>
        <v>79.5</v>
      </c>
      <c r="AK119" s="60"/>
      <c r="AL119" s="61" t="str">
        <f t="shared" si="60"/>
        <v>ColocaciónCredisueldo0.1325</v>
      </c>
      <c r="AM119" s="61" t="s">
        <v>38</v>
      </c>
      <c r="AN119" s="62" t="s">
        <v>1</v>
      </c>
      <c r="AO119" s="63">
        <v>0.13250000000000001</v>
      </c>
      <c r="AP119" s="64">
        <f t="shared" si="52"/>
        <v>92.75</v>
      </c>
      <c r="AQ119" s="60"/>
      <c r="AR119" s="61" t="str">
        <f t="shared" si="61"/>
        <v>ColocaciónCredisueldo0.1325</v>
      </c>
      <c r="AS119" s="61" t="s">
        <v>38</v>
      </c>
      <c r="AT119" s="62" t="s">
        <v>1</v>
      </c>
      <c r="AU119" s="63">
        <v>0.13250000000000001</v>
      </c>
      <c r="AV119" s="64">
        <f t="shared" si="54"/>
        <v>106</v>
      </c>
      <c r="AW119" s="60"/>
      <c r="AX119" s="61" t="str">
        <f t="shared" si="62"/>
        <v>ColocaciónCredisueldo0.1325</v>
      </c>
      <c r="AY119" s="61" t="s">
        <v>38</v>
      </c>
      <c r="AZ119" s="62" t="s">
        <v>1</v>
      </c>
      <c r="BA119" s="63">
        <v>0.13250000000000001</v>
      </c>
      <c r="BB119" s="64">
        <f t="shared" si="56"/>
        <v>119.25000000000001</v>
      </c>
      <c r="BC119" s="60"/>
      <c r="BD119" s="142"/>
      <c r="BE119" s="60"/>
      <c r="BF119" s="60"/>
      <c r="BG119" s="60"/>
      <c r="BH119" s="60"/>
      <c r="BI119" s="60"/>
      <c r="BJ119" s="60"/>
      <c r="BK119" s="60"/>
    </row>
    <row r="120" spans="20:63">
      <c r="T120" s="61" t="str">
        <f t="shared" si="57"/>
        <v>ColocaciónCredisueldo0.135</v>
      </c>
      <c r="U120" s="61" t="s">
        <v>38</v>
      </c>
      <c r="V120" s="62" t="s">
        <v>1</v>
      </c>
      <c r="W120" s="63">
        <v>0.13500000000000001</v>
      </c>
      <c r="X120" s="64">
        <f t="shared" si="46"/>
        <v>54</v>
      </c>
      <c r="Y120" s="60"/>
      <c r="Z120" s="61" t="str">
        <f t="shared" si="58"/>
        <v>ColocaciónCredisueldo0.135</v>
      </c>
      <c r="AA120" s="61" t="s">
        <v>38</v>
      </c>
      <c r="AB120" s="62" t="s">
        <v>1</v>
      </c>
      <c r="AC120" s="63">
        <v>0.13500000000000001</v>
      </c>
      <c r="AD120" s="64">
        <f t="shared" si="48"/>
        <v>67.5</v>
      </c>
      <c r="AE120" s="60"/>
      <c r="AF120" s="61" t="str">
        <f t="shared" si="59"/>
        <v>ColocaciónCredisueldo0.135</v>
      </c>
      <c r="AG120" s="61" t="s">
        <v>38</v>
      </c>
      <c r="AH120" s="62" t="s">
        <v>1</v>
      </c>
      <c r="AI120" s="63">
        <v>0.13500000000000001</v>
      </c>
      <c r="AJ120" s="64">
        <f t="shared" si="50"/>
        <v>81</v>
      </c>
      <c r="AK120" s="60"/>
      <c r="AL120" s="61" t="str">
        <f t="shared" si="60"/>
        <v>ColocaciónCredisueldo0.135</v>
      </c>
      <c r="AM120" s="61" t="s">
        <v>38</v>
      </c>
      <c r="AN120" s="62" t="s">
        <v>1</v>
      </c>
      <c r="AO120" s="63">
        <v>0.13500000000000001</v>
      </c>
      <c r="AP120" s="64">
        <f t="shared" si="52"/>
        <v>94.5</v>
      </c>
      <c r="AQ120" s="60"/>
      <c r="AR120" s="61" t="str">
        <f t="shared" si="61"/>
        <v>ColocaciónCredisueldo0.135</v>
      </c>
      <c r="AS120" s="61" t="s">
        <v>38</v>
      </c>
      <c r="AT120" s="62" t="s">
        <v>1</v>
      </c>
      <c r="AU120" s="63">
        <v>0.13500000000000001</v>
      </c>
      <c r="AV120" s="64">
        <f t="shared" si="54"/>
        <v>108</v>
      </c>
      <c r="AW120" s="60"/>
      <c r="AX120" s="61" t="str">
        <f t="shared" si="62"/>
        <v>ColocaciónCredisueldo0.135</v>
      </c>
      <c r="AY120" s="61" t="s">
        <v>38</v>
      </c>
      <c r="AZ120" s="62" t="s">
        <v>1</v>
      </c>
      <c r="BA120" s="63">
        <v>0.13500000000000001</v>
      </c>
      <c r="BB120" s="64">
        <f t="shared" si="56"/>
        <v>121.5</v>
      </c>
      <c r="BC120" s="60"/>
      <c r="BD120" s="142"/>
      <c r="BE120" s="60"/>
      <c r="BF120" s="60"/>
      <c r="BG120" s="60"/>
      <c r="BH120" s="60"/>
      <c r="BI120" s="60"/>
      <c r="BJ120" s="60"/>
      <c r="BK120" s="60"/>
    </row>
    <row r="121" spans="20:63">
      <c r="T121" s="61" t="str">
        <f t="shared" si="57"/>
        <v>ColocaciónCredisueldo0.1375</v>
      </c>
      <c r="U121" s="61" t="s">
        <v>38</v>
      </c>
      <c r="V121" s="62" t="s">
        <v>1</v>
      </c>
      <c r="W121" s="63">
        <v>0.13750000000000001</v>
      </c>
      <c r="X121" s="64">
        <f t="shared" si="46"/>
        <v>55</v>
      </c>
      <c r="Y121" s="60"/>
      <c r="Z121" s="61" t="str">
        <f t="shared" si="58"/>
        <v>ColocaciónCredisueldo0.1375</v>
      </c>
      <c r="AA121" s="61" t="s">
        <v>38</v>
      </c>
      <c r="AB121" s="62" t="s">
        <v>1</v>
      </c>
      <c r="AC121" s="63">
        <v>0.13750000000000001</v>
      </c>
      <c r="AD121" s="64">
        <f t="shared" si="48"/>
        <v>68.75</v>
      </c>
      <c r="AE121" s="60"/>
      <c r="AF121" s="61" t="str">
        <f t="shared" si="59"/>
        <v>ColocaciónCredisueldo0.1375</v>
      </c>
      <c r="AG121" s="61" t="s">
        <v>38</v>
      </c>
      <c r="AH121" s="62" t="s">
        <v>1</v>
      </c>
      <c r="AI121" s="63">
        <v>0.13750000000000001</v>
      </c>
      <c r="AJ121" s="64">
        <f t="shared" si="50"/>
        <v>82.5</v>
      </c>
      <c r="AK121" s="60"/>
      <c r="AL121" s="61" t="str">
        <f t="shared" si="60"/>
        <v>ColocaciónCredisueldo0.1375</v>
      </c>
      <c r="AM121" s="61" t="s">
        <v>38</v>
      </c>
      <c r="AN121" s="62" t="s">
        <v>1</v>
      </c>
      <c r="AO121" s="63">
        <v>0.13750000000000001</v>
      </c>
      <c r="AP121" s="64">
        <f t="shared" si="52"/>
        <v>96.250000000000014</v>
      </c>
      <c r="AQ121" s="60"/>
      <c r="AR121" s="61" t="str">
        <f t="shared" si="61"/>
        <v>ColocaciónCredisueldo0.1375</v>
      </c>
      <c r="AS121" s="61" t="s">
        <v>38</v>
      </c>
      <c r="AT121" s="62" t="s">
        <v>1</v>
      </c>
      <c r="AU121" s="63">
        <v>0.13750000000000001</v>
      </c>
      <c r="AV121" s="64">
        <f t="shared" si="54"/>
        <v>110</v>
      </c>
      <c r="AW121" s="60"/>
      <c r="AX121" s="61" t="str">
        <f t="shared" si="62"/>
        <v>ColocaciónCredisueldo0.1375</v>
      </c>
      <c r="AY121" s="61" t="s">
        <v>38</v>
      </c>
      <c r="AZ121" s="62" t="s">
        <v>1</v>
      </c>
      <c r="BA121" s="63">
        <v>0.13750000000000001</v>
      </c>
      <c r="BB121" s="64">
        <f t="shared" si="56"/>
        <v>123.75</v>
      </c>
      <c r="BC121" s="60"/>
      <c r="BD121" s="142"/>
      <c r="BE121" s="60"/>
      <c r="BF121" s="60"/>
      <c r="BG121" s="60"/>
      <c r="BH121" s="60"/>
      <c r="BI121" s="60"/>
      <c r="BJ121" s="60"/>
      <c r="BK121" s="60"/>
    </row>
    <row r="122" spans="20:63">
      <c r="T122" s="61" t="str">
        <f t="shared" si="57"/>
        <v>ColocaciónCredisueldo0.14</v>
      </c>
      <c r="U122" s="61" t="s">
        <v>38</v>
      </c>
      <c r="V122" s="62" t="s">
        <v>1</v>
      </c>
      <c r="W122" s="63">
        <v>0.14000000000000001</v>
      </c>
      <c r="X122" s="64">
        <f t="shared" si="46"/>
        <v>56.000000000000007</v>
      </c>
      <c r="Y122" s="60"/>
      <c r="Z122" s="61" t="str">
        <f t="shared" si="58"/>
        <v>ColocaciónCredisueldo0.14</v>
      </c>
      <c r="AA122" s="61" t="s">
        <v>38</v>
      </c>
      <c r="AB122" s="62" t="s">
        <v>1</v>
      </c>
      <c r="AC122" s="63">
        <v>0.14000000000000001</v>
      </c>
      <c r="AD122" s="64">
        <f t="shared" si="48"/>
        <v>70</v>
      </c>
      <c r="AE122" s="60"/>
      <c r="AF122" s="61" t="str">
        <f t="shared" si="59"/>
        <v>ColocaciónCredisueldo0.14</v>
      </c>
      <c r="AG122" s="61" t="s">
        <v>38</v>
      </c>
      <c r="AH122" s="62" t="s">
        <v>1</v>
      </c>
      <c r="AI122" s="63">
        <v>0.14000000000000001</v>
      </c>
      <c r="AJ122" s="64">
        <f t="shared" si="50"/>
        <v>84</v>
      </c>
      <c r="AK122" s="60"/>
      <c r="AL122" s="61" t="str">
        <f t="shared" si="60"/>
        <v>ColocaciónCredisueldo0.14</v>
      </c>
      <c r="AM122" s="61" t="s">
        <v>38</v>
      </c>
      <c r="AN122" s="62" t="s">
        <v>1</v>
      </c>
      <c r="AO122" s="63">
        <v>0.14000000000000001</v>
      </c>
      <c r="AP122" s="64">
        <f t="shared" si="52"/>
        <v>98.000000000000014</v>
      </c>
      <c r="AQ122" s="60"/>
      <c r="AR122" s="61" t="str">
        <f t="shared" si="61"/>
        <v>ColocaciónCredisueldo0.14</v>
      </c>
      <c r="AS122" s="61" t="s">
        <v>38</v>
      </c>
      <c r="AT122" s="62" t="s">
        <v>1</v>
      </c>
      <c r="AU122" s="63">
        <v>0.14000000000000001</v>
      </c>
      <c r="AV122" s="64">
        <f t="shared" si="54"/>
        <v>112.00000000000001</v>
      </c>
      <c r="AW122" s="60"/>
      <c r="AX122" s="61" t="str">
        <f t="shared" si="62"/>
        <v>ColocaciónCredisueldo0.14</v>
      </c>
      <c r="AY122" s="61" t="s">
        <v>38</v>
      </c>
      <c r="AZ122" s="62" t="s">
        <v>1</v>
      </c>
      <c r="BA122" s="63">
        <v>0.14000000000000001</v>
      </c>
      <c r="BB122" s="64">
        <f t="shared" si="56"/>
        <v>126.00000000000001</v>
      </c>
      <c r="BC122" s="60"/>
      <c r="BD122" s="142"/>
      <c r="BE122" s="60"/>
      <c r="BF122" s="60"/>
      <c r="BG122" s="60"/>
      <c r="BH122" s="60"/>
      <c r="BI122" s="60"/>
      <c r="BJ122" s="60"/>
      <c r="BK122" s="60"/>
    </row>
    <row r="123" spans="20:63">
      <c r="T123" s="61" t="str">
        <f t="shared" si="57"/>
        <v>ColocaciónCredisueldo0.1425</v>
      </c>
      <c r="U123" s="61" t="s">
        <v>38</v>
      </c>
      <c r="V123" s="62" t="s">
        <v>1</v>
      </c>
      <c r="W123" s="63">
        <v>0.14250000000000002</v>
      </c>
      <c r="X123" s="64">
        <f t="shared" si="46"/>
        <v>57.000000000000007</v>
      </c>
      <c r="Y123" s="60"/>
      <c r="Z123" s="61" t="str">
        <f t="shared" si="58"/>
        <v>ColocaciónCredisueldo0.1425</v>
      </c>
      <c r="AA123" s="61" t="s">
        <v>38</v>
      </c>
      <c r="AB123" s="62" t="s">
        <v>1</v>
      </c>
      <c r="AC123" s="63">
        <v>0.14250000000000002</v>
      </c>
      <c r="AD123" s="64">
        <f t="shared" si="48"/>
        <v>71.250000000000014</v>
      </c>
      <c r="AE123" s="60"/>
      <c r="AF123" s="61" t="str">
        <f t="shared" si="59"/>
        <v>ColocaciónCredisueldo0.1425</v>
      </c>
      <c r="AG123" s="61" t="s">
        <v>38</v>
      </c>
      <c r="AH123" s="62" t="s">
        <v>1</v>
      </c>
      <c r="AI123" s="63">
        <v>0.14250000000000002</v>
      </c>
      <c r="AJ123" s="64">
        <f t="shared" si="50"/>
        <v>85.500000000000014</v>
      </c>
      <c r="AK123" s="60"/>
      <c r="AL123" s="61" t="str">
        <f t="shared" si="60"/>
        <v>ColocaciónCredisueldo0.1425</v>
      </c>
      <c r="AM123" s="61" t="s">
        <v>38</v>
      </c>
      <c r="AN123" s="62" t="s">
        <v>1</v>
      </c>
      <c r="AO123" s="63">
        <v>0.14250000000000002</v>
      </c>
      <c r="AP123" s="64">
        <f t="shared" si="52"/>
        <v>99.75</v>
      </c>
      <c r="AQ123" s="60"/>
      <c r="AR123" s="61" t="str">
        <f t="shared" si="61"/>
        <v>ColocaciónCredisueldo0.1425</v>
      </c>
      <c r="AS123" s="61" t="s">
        <v>38</v>
      </c>
      <c r="AT123" s="62" t="s">
        <v>1</v>
      </c>
      <c r="AU123" s="63">
        <v>0.14250000000000002</v>
      </c>
      <c r="AV123" s="64">
        <f t="shared" si="54"/>
        <v>114.00000000000001</v>
      </c>
      <c r="AW123" s="60"/>
      <c r="AX123" s="61" t="str">
        <f t="shared" si="62"/>
        <v>ColocaciónCredisueldo0.1425</v>
      </c>
      <c r="AY123" s="61" t="s">
        <v>38</v>
      </c>
      <c r="AZ123" s="62" t="s">
        <v>1</v>
      </c>
      <c r="BA123" s="63">
        <v>0.14250000000000002</v>
      </c>
      <c r="BB123" s="64">
        <f t="shared" si="56"/>
        <v>128.25000000000003</v>
      </c>
      <c r="BC123" s="60"/>
      <c r="BD123" s="142"/>
      <c r="BE123" s="60"/>
      <c r="BF123" s="60"/>
      <c r="BG123" s="60"/>
      <c r="BH123" s="60"/>
      <c r="BI123" s="60"/>
      <c r="BJ123" s="60"/>
      <c r="BK123" s="60"/>
    </row>
    <row r="124" spans="20:63">
      <c r="T124" s="61" t="str">
        <f t="shared" si="57"/>
        <v>ColocaciónCredisueldo0.145</v>
      </c>
      <c r="U124" s="61" t="s">
        <v>38</v>
      </c>
      <c r="V124" s="62" t="s">
        <v>1</v>
      </c>
      <c r="W124" s="63">
        <v>0.14500000000000002</v>
      </c>
      <c r="X124" s="64">
        <f t="shared" si="46"/>
        <v>58.000000000000007</v>
      </c>
      <c r="Y124" s="60"/>
      <c r="Z124" s="61" t="str">
        <f t="shared" si="58"/>
        <v>ColocaciónCredisueldo0.145</v>
      </c>
      <c r="AA124" s="61" t="s">
        <v>38</v>
      </c>
      <c r="AB124" s="62" t="s">
        <v>1</v>
      </c>
      <c r="AC124" s="63">
        <v>0.14500000000000002</v>
      </c>
      <c r="AD124" s="64">
        <f t="shared" si="48"/>
        <v>72.500000000000014</v>
      </c>
      <c r="AE124" s="60"/>
      <c r="AF124" s="61" t="str">
        <f t="shared" si="59"/>
        <v>ColocaciónCredisueldo0.145</v>
      </c>
      <c r="AG124" s="61" t="s">
        <v>38</v>
      </c>
      <c r="AH124" s="62" t="s">
        <v>1</v>
      </c>
      <c r="AI124" s="63">
        <v>0.14500000000000002</v>
      </c>
      <c r="AJ124" s="64">
        <f t="shared" si="50"/>
        <v>87.000000000000014</v>
      </c>
      <c r="AK124" s="60"/>
      <c r="AL124" s="61" t="str">
        <f t="shared" si="60"/>
        <v>ColocaciónCredisueldo0.145</v>
      </c>
      <c r="AM124" s="61" t="s">
        <v>38</v>
      </c>
      <c r="AN124" s="62" t="s">
        <v>1</v>
      </c>
      <c r="AO124" s="63">
        <v>0.14500000000000002</v>
      </c>
      <c r="AP124" s="64">
        <f t="shared" si="52"/>
        <v>101.50000000000001</v>
      </c>
      <c r="AQ124" s="60"/>
      <c r="AR124" s="61" t="str">
        <f t="shared" si="61"/>
        <v>ColocaciónCredisueldo0.145</v>
      </c>
      <c r="AS124" s="61" t="s">
        <v>38</v>
      </c>
      <c r="AT124" s="62" t="s">
        <v>1</v>
      </c>
      <c r="AU124" s="63">
        <v>0.14500000000000002</v>
      </c>
      <c r="AV124" s="64">
        <f t="shared" si="54"/>
        <v>116.00000000000001</v>
      </c>
      <c r="AW124" s="60"/>
      <c r="AX124" s="61" t="str">
        <f t="shared" si="62"/>
        <v>ColocaciónCredisueldo0.145</v>
      </c>
      <c r="AY124" s="61" t="s">
        <v>38</v>
      </c>
      <c r="AZ124" s="62" t="s">
        <v>1</v>
      </c>
      <c r="BA124" s="63">
        <v>0.14500000000000002</v>
      </c>
      <c r="BB124" s="64">
        <f t="shared" si="56"/>
        <v>130.5</v>
      </c>
      <c r="BC124" s="60"/>
      <c r="BD124" s="142"/>
      <c r="BE124" s="60"/>
      <c r="BF124" s="60"/>
      <c r="BG124" s="60"/>
      <c r="BH124" s="60"/>
      <c r="BI124" s="60"/>
      <c r="BJ124" s="60"/>
      <c r="BK124" s="60"/>
    </row>
    <row r="125" spans="20:63">
      <c r="T125" s="61" t="str">
        <f t="shared" si="57"/>
        <v>ColocaciónCredisueldo0.1475</v>
      </c>
      <c r="U125" s="61" t="s">
        <v>38</v>
      </c>
      <c r="V125" s="62" t="s">
        <v>1</v>
      </c>
      <c r="W125" s="63">
        <v>0.14750000000000002</v>
      </c>
      <c r="X125" s="64">
        <f t="shared" si="46"/>
        <v>59.000000000000007</v>
      </c>
      <c r="Y125" s="60"/>
      <c r="Z125" s="61" t="str">
        <f t="shared" si="58"/>
        <v>ColocaciónCredisueldo0.1475</v>
      </c>
      <c r="AA125" s="61" t="s">
        <v>38</v>
      </c>
      <c r="AB125" s="62" t="s">
        <v>1</v>
      </c>
      <c r="AC125" s="63">
        <v>0.14750000000000002</v>
      </c>
      <c r="AD125" s="64">
        <f t="shared" si="48"/>
        <v>73.75</v>
      </c>
      <c r="AE125" s="60"/>
      <c r="AF125" s="61" t="str">
        <f t="shared" si="59"/>
        <v>ColocaciónCredisueldo0.1475</v>
      </c>
      <c r="AG125" s="61" t="s">
        <v>38</v>
      </c>
      <c r="AH125" s="62" t="s">
        <v>1</v>
      </c>
      <c r="AI125" s="63">
        <v>0.14750000000000002</v>
      </c>
      <c r="AJ125" s="64">
        <f t="shared" si="50"/>
        <v>88.500000000000014</v>
      </c>
      <c r="AK125" s="60"/>
      <c r="AL125" s="61" t="str">
        <f t="shared" si="60"/>
        <v>ColocaciónCredisueldo0.1475</v>
      </c>
      <c r="AM125" s="61" t="s">
        <v>38</v>
      </c>
      <c r="AN125" s="62" t="s">
        <v>1</v>
      </c>
      <c r="AO125" s="63">
        <v>0.14750000000000002</v>
      </c>
      <c r="AP125" s="64">
        <f t="shared" si="52"/>
        <v>103.25000000000001</v>
      </c>
      <c r="AQ125" s="60"/>
      <c r="AR125" s="61" t="str">
        <f t="shared" si="61"/>
        <v>ColocaciónCredisueldo0.1475</v>
      </c>
      <c r="AS125" s="61" t="s">
        <v>38</v>
      </c>
      <c r="AT125" s="62" t="s">
        <v>1</v>
      </c>
      <c r="AU125" s="63">
        <v>0.14750000000000002</v>
      </c>
      <c r="AV125" s="64">
        <f t="shared" si="54"/>
        <v>118.00000000000001</v>
      </c>
      <c r="AW125" s="60"/>
      <c r="AX125" s="61" t="str">
        <f t="shared" si="62"/>
        <v>ColocaciónCredisueldo0.1475</v>
      </c>
      <c r="AY125" s="61" t="s">
        <v>38</v>
      </c>
      <c r="AZ125" s="62" t="s">
        <v>1</v>
      </c>
      <c r="BA125" s="63">
        <v>0.14750000000000002</v>
      </c>
      <c r="BB125" s="64">
        <f t="shared" si="56"/>
        <v>132.75</v>
      </c>
      <c r="BC125" s="60"/>
      <c r="BD125" s="142"/>
      <c r="BE125" s="60"/>
      <c r="BF125" s="60"/>
      <c r="BG125" s="60"/>
      <c r="BH125" s="60"/>
      <c r="BI125" s="60"/>
      <c r="BJ125" s="60"/>
      <c r="BK125" s="60"/>
    </row>
    <row r="126" spans="20:63">
      <c r="T126" s="61" t="str">
        <f t="shared" si="57"/>
        <v>ColocaciónCredisueldo0.15</v>
      </c>
      <c r="U126" s="61" t="s">
        <v>38</v>
      </c>
      <c r="V126" s="62" t="s">
        <v>1</v>
      </c>
      <c r="W126" s="63">
        <v>0.15000000000000002</v>
      </c>
      <c r="X126" s="64">
        <f t="shared" si="46"/>
        <v>60.000000000000007</v>
      </c>
      <c r="Y126" s="60"/>
      <c r="Z126" s="61" t="str">
        <f t="shared" si="58"/>
        <v>ColocaciónCredisueldo0.15</v>
      </c>
      <c r="AA126" s="61" t="s">
        <v>38</v>
      </c>
      <c r="AB126" s="62" t="s">
        <v>1</v>
      </c>
      <c r="AC126" s="63">
        <v>0.15000000000000002</v>
      </c>
      <c r="AD126" s="64">
        <f t="shared" si="48"/>
        <v>75.000000000000014</v>
      </c>
      <c r="AE126" s="60"/>
      <c r="AF126" s="61" t="str">
        <f t="shared" si="59"/>
        <v>ColocaciónCredisueldo0.15</v>
      </c>
      <c r="AG126" s="61" t="s">
        <v>38</v>
      </c>
      <c r="AH126" s="62" t="s">
        <v>1</v>
      </c>
      <c r="AI126" s="63">
        <v>0.15000000000000002</v>
      </c>
      <c r="AJ126" s="64">
        <f t="shared" si="50"/>
        <v>90.000000000000014</v>
      </c>
      <c r="AK126" s="60"/>
      <c r="AL126" s="61" t="str">
        <f t="shared" si="60"/>
        <v>ColocaciónCredisueldo0.15</v>
      </c>
      <c r="AM126" s="61" t="s">
        <v>38</v>
      </c>
      <c r="AN126" s="62" t="s">
        <v>1</v>
      </c>
      <c r="AO126" s="63">
        <v>0.15000000000000002</v>
      </c>
      <c r="AP126" s="64">
        <f t="shared" si="52"/>
        <v>105.00000000000003</v>
      </c>
      <c r="AQ126" s="60"/>
      <c r="AR126" s="61" t="str">
        <f t="shared" si="61"/>
        <v>ColocaciónCredisueldo0.15</v>
      </c>
      <c r="AS126" s="61" t="s">
        <v>38</v>
      </c>
      <c r="AT126" s="62" t="s">
        <v>1</v>
      </c>
      <c r="AU126" s="63">
        <v>0.15000000000000002</v>
      </c>
      <c r="AV126" s="64">
        <f t="shared" si="54"/>
        <v>120.00000000000001</v>
      </c>
      <c r="AW126" s="60"/>
      <c r="AX126" s="61" t="str">
        <f t="shared" si="62"/>
        <v>ColocaciónCredisueldo0.15</v>
      </c>
      <c r="AY126" s="61" t="s">
        <v>38</v>
      </c>
      <c r="AZ126" s="62" t="s">
        <v>1</v>
      </c>
      <c r="BA126" s="63">
        <v>0.15000000000000002</v>
      </c>
      <c r="BB126" s="64">
        <f t="shared" si="56"/>
        <v>135</v>
      </c>
      <c r="BC126" s="60"/>
      <c r="BD126" s="142"/>
      <c r="BE126" s="60"/>
      <c r="BF126" s="60"/>
      <c r="BG126" s="60"/>
      <c r="BH126" s="60"/>
      <c r="BI126" s="60"/>
      <c r="BJ126" s="60"/>
      <c r="BK126" s="60"/>
    </row>
    <row r="127" spans="20:63">
      <c r="T127" s="61" t="str">
        <f t="shared" si="57"/>
        <v>ColocaciónCredisueldo0.1525</v>
      </c>
      <c r="U127" s="61" t="s">
        <v>38</v>
      </c>
      <c r="V127" s="62" t="s">
        <v>1</v>
      </c>
      <c r="W127" s="63">
        <v>0.15250000000000002</v>
      </c>
      <c r="X127" s="64">
        <f t="shared" si="46"/>
        <v>61.000000000000007</v>
      </c>
      <c r="Y127" s="60"/>
      <c r="Z127" s="61" t="str">
        <f t="shared" si="58"/>
        <v>ColocaciónCredisueldo0.1525</v>
      </c>
      <c r="AA127" s="61" t="s">
        <v>38</v>
      </c>
      <c r="AB127" s="62" t="s">
        <v>1</v>
      </c>
      <c r="AC127" s="63">
        <v>0.15250000000000002</v>
      </c>
      <c r="AD127" s="64">
        <f t="shared" si="48"/>
        <v>76.250000000000014</v>
      </c>
      <c r="AE127" s="60"/>
      <c r="AF127" s="61" t="str">
        <f t="shared" si="59"/>
        <v>ColocaciónCredisueldo0.1525</v>
      </c>
      <c r="AG127" s="61" t="s">
        <v>38</v>
      </c>
      <c r="AH127" s="62" t="s">
        <v>1</v>
      </c>
      <c r="AI127" s="63">
        <v>0.15250000000000002</v>
      </c>
      <c r="AJ127" s="64">
        <f t="shared" si="50"/>
        <v>91.500000000000014</v>
      </c>
      <c r="AK127" s="60"/>
      <c r="AL127" s="61" t="str">
        <f t="shared" si="60"/>
        <v>ColocaciónCredisueldo0.1525</v>
      </c>
      <c r="AM127" s="61" t="s">
        <v>38</v>
      </c>
      <c r="AN127" s="62" t="s">
        <v>1</v>
      </c>
      <c r="AO127" s="63">
        <v>0.15250000000000002</v>
      </c>
      <c r="AP127" s="64">
        <f t="shared" si="52"/>
        <v>106.75000000000001</v>
      </c>
      <c r="AQ127" s="60"/>
      <c r="AR127" s="61" t="str">
        <f t="shared" si="61"/>
        <v>ColocaciónCredisueldo0.1525</v>
      </c>
      <c r="AS127" s="61" t="s">
        <v>38</v>
      </c>
      <c r="AT127" s="62" t="s">
        <v>1</v>
      </c>
      <c r="AU127" s="63">
        <v>0.15250000000000002</v>
      </c>
      <c r="AV127" s="64">
        <f t="shared" si="54"/>
        <v>122.00000000000001</v>
      </c>
      <c r="AW127" s="60"/>
      <c r="AX127" s="61" t="str">
        <f t="shared" si="62"/>
        <v>ColocaciónCredisueldo0.1525</v>
      </c>
      <c r="AY127" s="61" t="s">
        <v>38</v>
      </c>
      <c r="AZ127" s="62" t="s">
        <v>1</v>
      </c>
      <c r="BA127" s="63">
        <v>0.15250000000000002</v>
      </c>
      <c r="BB127" s="64">
        <f t="shared" si="56"/>
        <v>137.25000000000003</v>
      </c>
      <c r="BC127" s="60"/>
      <c r="BD127" s="142"/>
      <c r="BE127" s="60"/>
      <c r="BF127" s="60"/>
      <c r="BG127" s="60"/>
      <c r="BH127" s="60"/>
      <c r="BI127" s="60"/>
      <c r="BJ127" s="60"/>
      <c r="BK127" s="60"/>
    </row>
    <row r="128" spans="20:63">
      <c r="T128" s="61" t="str">
        <f t="shared" si="57"/>
        <v>ColocaciónCredisueldo0.155</v>
      </c>
      <c r="U128" s="61" t="s">
        <v>38</v>
      </c>
      <c r="V128" s="62" t="s">
        <v>1</v>
      </c>
      <c r="W128" s="63">
        <v>0.15500000000000003</v>
      </c>
      <c r="X128" s="64">
        <f t="shared" si="46"/>
        <v>62.000000000000007</v>
      </c>
      <c r="Y128" s="60"/>
      <c r="Z128" s="61" t="str">
        <f t="shared" si="58"/>
        <v>ColocaciónCredisueldo0.155</v>
      </c>
      <c r="AA128" s="61" t="s">
        <v>38</v>
      </c>
      <c r="AB128" s="62" t="s">
        <v>1</v>
      </c>
      <c r="AC128" s="63">
        <v>0.15500000000000003</v>
      </c>
      <c r="AD128" s="64">
        <f t="shared" si="48"/>
        <v>77.500000000000014</v>
      </c>
      <c r="AE128" s="60"/>
      <c r="AF128" s="61" t="str">
        <f t="shared" si="59"/>
        <v>ColocaciónCredisueldo0.155</v>
      </c>
      <c r="AG128" s="61" t="s">
        <v>38</v>
      </c>
      <c r="AH128" s="62" t="s">
        <v>1</v>
      </c>
      <c r="AI128" s="63">
        <v>0.15500000000000003</v>
      </c>
      <c r="AJ128" s="64">
        <f t="shared" si="50"/>
        <v>93.000000000000014</v>
      </c>
      <c r="AK128" s="60"/>
      <c r="AL128" s="61" t="str">
        <f t="shared" si="60"/>
        <v>ColocaciónCredisueldo0.155</v>
      </c>
      <c r="AM128" s="61" t="s">
        <v>38</v>
      </c>
      <c r="AN128" s="62" t="s">
        <v>1</v>
      </c>
      <c r="AO128" s="63">
        <v>0.15500000000000003</v>
      </c>
      <c r="AP128" s="64">
        <f t="shared" si="52"/>
        <v>108.50000000000001</v>
      </c>
      <c r="AQ128" s="60"/>
      <c r="AR128" s="61" t="str">
        <f t="shared" si="61"/>
        <v>ColocaciónCredisueldo0.155</v>
      </c>
      <c r="AS128" s="61" t="s">
        <v>38</v>
      </c>
      <c r="AT128" s="62" t="s">
        <v>1</v>
      </c>
      <c r="AU128" s="63">
        <v>0.15500000000000003</v>
      </c>
      <c r="AV128" s="64">
        <f t="shared" si="54"/>
        <v>124.00000000000001</v>
      </c>
      <c r="AW128" s="60"/>
      <c r="AX128" s="61" t="str">
        <f t="shared" si="62"/>
        <v>ColocaciónCredisueldo0.155</v>
      </c>
      <c r="AY128" s="61" t="s">
        <v>38</v>
      </c>
      <c r="AZ128" s="62" t="s">
        <v>1</v>
      </c>
      <c r="BA128" s="63">
        <v>0.15500000000000003</v>
      </c>
      <c r="BB128" s="64">
        <f t="shared" si="56"/>
        <v>139.50000000000003</v>
      </c>
      <c r="BC128" s="60"/>
      <c r="BD128" s="142"/>
      <c r="BE128" s="60"/>
      <c r="BF128" s="60"/>
      <c r="BG128" s="60"/>
      <c r="BH128" s="60"/>
      <c r="BI128" s="60"/>
      <c r="BJ128" s="60"/>
      <c r="BK128" s="60"/>
    </row>
    <row r="129" spans="20:63">
      <c r="T129" s="61" t="str">
        <f t="shared" si="57"/>
        <v>ColocaciónCredisueldo0.1575</v>
      </c>
      <c r="U129" s="61" t="s">
        <v>38</v>
      </c>
      <c r="V129" s="62" t="s">
        <v>1</v>
      </c>
      <c r="W129" s="63">
        <v>0.15750000000000003</v>
      </c>
      <c r="X129" s="64">
        <f t="shared" si="46"/>
        <v>63.000000000000007</v>
      </c>
      <c r="Y129" s="60"/>
      <c r="Z129" s="61" t="str">
        <f t="shared" si="58"/>
        <v>ColocaciónCredisueldo0.1575</v>
      </c>
      <c r="AA129" s="61" t="s">
        <v>38</v>
      </c>
      <c r="AB129" s="62" t="s">
        <v>1</v>
      </c>
      <c r="AC129" s="63">
        <v>0.15750000000000003</v>
      </c>
      <c r="AD129" s="64">
        <f t="shared" si="48"/>
        <v>78.750000000000014</v>
      </c>
      <c r="AE129" s="60"/>
      <c r="AF129" s="61" t="str">
        <f t="shared" si="59"/>
        <v>ColocaciónCredisueldo0.1575</v>
      </c>
      <c r="AG129" s="61" t="s">
        <v>38</v>
      </c>
      <c r="AH129" s="62" t="s">
        <v>1</v>
      </c>
      <c r="AI129" s="63">
        <v>0.15750000000000003</v>
      </c>
      <c r="AJ129" s="64">
        <f t="shared" si="50"/>
        <v>94.500000000000014</v>
      </c>
      <c r="AK129" s="60"/>
      <c r="AL129" s="61" t="str">
        <f t="shared" si="60"/>
        <v>ColocaciónCredisueldo0.1575</v>
      </c>
      <c r="AM129" s="61" t="s">
        <v>38</v>
      </c>
      <c r="AN129" s="62" t="s">
        <v>1</v>
      </c>
      <c r="AO129" s="63">
        <v>0.15750000000000003</v>
      </c>
      <c r="AP129" s="64">
        <f t="shared" si="52"/>
        <v>110.25000000000003</v>
      </c>
      <c r="AQ129" s="60"/>
      <c r="AR129" s="61" t="str">
        <f t="shared" si="61"/>
        <v>ColocaciónCredisueldo0.1575</v>
      </c>
      <c r="AS129" s="61" t="s">
        <v>38</v>
      </c>
      <c r="AT129" s="62" t="s">
        <v>1</v>
      </c>
      <c r="AU129" s="63">
        <v>0.15750000000000003</v>
      </c>
      <c r="AV129" s="64">
        <f t="shared" si="54"/>
        <v>126.00000000000001</v>
      </c>
      <c r="AW129" s="60"/>
      <c r="AX129" s="61" t="str">
        <f t="shared" si="62"/>
        <v>ColocaciónCredisueldo0.1575</v>
      </c>
      <c r="AY129" s="61" t="s">
        <v>38</v>
      </c>
      <c r="AZ129" s="62" t="s">
        <v>1</v>
      </c>
      <c r="BA129" s="63">
        <v>0.15750000000000003</v>
      </c>
      <c r="BB129" s="64">
        <f t="shared" si="56"/>
        <v>141.75000000000003</v>
      </c>
      <c r="BC129" s="60"/>
      <c r="BD129" s="142"/>
      <c r="BE129" s="60"/>
      <c r="BF129" s="60"/>
      <c r="BG129" s="60"/>
      <c r="BH129" s="60"/>
      <c r="BI129" s="60"/>
      <c r="BJ129" s="60"/>
      <c r="BK129" s="60"/>
    </row>
    <row r="130" spans="20:63">
      <c r="T130" s="61" t="str">
        <f t="shared" si="57"/>
        <v>ColocaciónCredisueldo0.16</v>
      </c>
      <c r="U130" s="61" t="s">
        <v>38</v>
      </c>
      <c r="V130" s="62" t="s">
        <v>1</v>
      </c>
      <c r="W130" s="63">
        <v>0.16000000000000003</v>
      </c>
      <c r="X130" s="64">
        <f t="shared" si="46"/>
        <v>64.000000000000014</v>
      </c>
      <c r="Y130" s="60"/>
      <c r="Z130" s="61" t="str">
        <f t="shared" si="58"/>
        <v>ColocaciónCredisueldo0.16</v>
      </c>
      <c r="AA130" s="61" t="s">
        <v>38</v>
      </c>
      <c r="AB130" s="62" t="s">
        <v>1</v>
      </c>
      <c r="AC130" s="63">
        <v>0.16000000000000003</v>
      </c>
      <c r="AD130" s="64">
        <f t="shared" si="48"/>
        <v>80.000000000000014</v>
      </c>
      <c r="AE130" s="60"/>
      <c r="AF130" s="61" t="str">
        <f t="shared" si="59"/>
        <v>ColocaciónCredisueldo0.16</v>
      </c>
      <c r="AG130" s="61" t="s">
        <v>38</v>
      </c>
      <c r="AH130" s="62" t="s">
        <v>1</v>
      </c>
      <c r="AI130" s="63">
        <v>0.16000000000000003</v>
      </c>
      <c r="AJ130" s="64">
        <f t="shared" si="50"/>
        <v>96.000000000000014</v>
      </c>
      <c r="AK130" s="60"/>
      <c r="AL130" s="61" t="str">
        <f t="shared" si="60"/>
        <v>ColocaciónCredisueldo0.16</v>
      </c>
      <c r="AM130" s="61" t="s">
        <v>38</v>
      </c>
      <c r="AN130" s="62" t="s">
        <v>1</v>
      </c>
      <c r="AO130" s="63">
        <v>0.16000000000000003</v>
      </c>
      <c r="AP130" s="64">
        <f t="shared" si="52"/>
        <v>112.00000000000001</v>
      </c>
      <c r="AQ130" s="60"/>
      <c r="AR130" s="61" t="str">
        <f t="shared" si="61"/>
        <v>ColocaciónCredisueldo0.16</v>
      </c>
      <c r="AS130" s="61" t="s">
        <v>38</v>
      </c>
      <c r="AT130" s="62" t="s">
        <v>1</v>
      </c>
      <c r="AU130" s="63">
        <v>0.16000000000000003</v>
      </c>
      <c r="AV130" s="64">
        <f t="shared" si="54"/>
        <v>128.00000000000003</v>
      </c>
      <c r="AW130" s="60"/>
      <c r="AX130" s="61" t="str">
        <f t="shared" si="62"/>
        <v>ColocaciónCredisueldo0.16</v>
      </c>
      <c r="AY130" s="61" t="s">
        <v>38</v>
      </c>
      <c r="AZ130" s="62" t="s">
        <v>1</v>
      </c>
      <c r="BA130" s="63">
        <v>0.16000000000000003</v>
      </c>
      <c r="BB130" s="64">
        <f t="shared" si="56"/>
        <v>144.00000000000003</v>
      </c>
      <c r="BC130" s="60"/>
      <c r="BD130" s="142"/>
      <c r="BE130" s="60"/>
      <c r="BF130" s="60"/>
      <c r="BG130" s="60"/>
      <c r="BH130" s="60"/>
      <c r="BI130" s="60"/>
      <c r="BJ130" s="60"/>
      <c r="BK130" s="60"/>
    </row>
    <row r="131" spans="20:63">
      <c r="T131" s="61" t="str">
        <f t="shared" si="57"/>
        <v>ColocaciónCredisueldo0.1625</v>
      </c>
      <c r="U131" s="61" t="s">
        <v>38</v>
      </c>
      <c r="V131" s="62" t="s">
        <v>1</v>
      </c>
      <c r="W131" s="63">
        <v>0.16250000000000003</v>
      </c>
      <c r="X131" s="64">
        <f t="shared" si="46"/>
        <v>65.000000000000014</v>
      </c>
      <c r="Y131" s="60"/>
      <c r="Z131" s="61" t="str">
        <f t="shared" si="58"/>
        <v>ColocaciónCredisueldo0.1625</v>
      </c>
      <c r="AA131" s="61" t="s">
        <v>38</v>
      </c>
      <c r="AB131" s="62" t="s">
        <v>1</v>
      </c>
      <c r="AC131" s="63">
        <v>0.16250000000000003</v>
      </c>
      <c r="AD131" s="64">
        <f t="shared" si="48"/>
        <v>81.250000000000014</v>
      </c>
      <c r="AE131" s="60"/>
      <c r="AF131" s="61" t="str">
        <f t="shared" si="59"/>
        <v>ColocaciónCredisueldo0.1625</v>
      </c>
      <c r="AG131" s="61" t="s">
        <v>38</v>
      </c>
      <c r="AH131" s="62" t="s">
        <v>1</v>
      </c>
      <c r="AI131" s="63">
        <v>0.16250000000000003</v>
      </c>
      <c r="AJ131" s="64">
        <f t="shared" si="50"/>
        <v>97.500000000000014</v>
      </c>
      <c r="AK131" s="60"/>
      <c r="AL131" s="61" t="str">
        <f t="shared" si="60"/>
        <v>ColocaciónCredisueldo0.1625</v>
      </c>
      <c r="AM131" s="61" t="s">
        <v>38</v>
      </c>
      <c r="AN131" s="62" t="s">
        <v>1</v>
      </c>
      <c r="AO131" s="63">
        <v>0.16250000000000003</v>
      </c>
      <c r="AP131" s="64">
        <f t="shared" si="52"/>
        <v>113.75000000000001</v>
      </c>
      <c r="AQ131" s="60"/>
      <c r="AR131" s="61" t="str">
        <f t="shared" si="61"/>
        <v>ColocaciónCredisueldo0.1625</v>
      </c>
      <c r="AS131" s="61" t="s">
        <v>38</v>
      </c>
      <c r="AT131" s="62" t="s">
        <v>1</v>
      </c>
      <c r="AU131" s="63">
        <v>0.16250000000000003</v>
      </c>
      <c r="AV131" s="64">
        <f t="shared" si="54"/>
        <v>130.00000000000003</v>
      </c>
      <c r="AW131" s="60"/>
      <c r="AX131" s="61" t="str">
        <f t="shared" si="62"/>
        <v>ColocaciónCredisueldo0.1625</v>
      </c>
      <c r="AY131" s="61" t="s">
        <v>38</v>
      </c>
      <c r="AZ131" s="62" t="s">
        <v>1</v>
      </c>
      <c r="BA131" s="63">
        <v>0.16250000000000003</v>
      </c>
      <c r="BB131" s="64">
        <f t="shared" si="56"/>
        <v>146.25000000000003</v>
      </c>
      <c r="BC131" s="60"/>
      <c r="BD131" s="142"/>
      <c r="BE131" s="60"/>
      <c r="BF131" s="60"/>
      <c r="BG131" s="60"/>
      <c r="BH131" s="60"/>
      <c r="BI131" s="60"/>
      <c r="BJ131" s="60"/>
      <c r="BK131" s="60"/>
    </row>
    <row r="132" spans="20:63">
      <c r="T132" s="61" t="str">
        <f t="shared" si="57"/>
        <v>ColocaciónCredisueldo0.165</v>
      </c>
      <c r="U132" s="61" t="s">
        <v>38</v>
      </c>
      <c r="V132" s="62" t="s">
        <v>1</v>
      </c>
      <c r="W132" s="63">
        <v>0.16500000000000004</v>
      </c>
      <c r="X132" s="64">
        <f t="shared" si="46"/>
        <v>66.000000000000014</v>
      </c>
      <c r="Y132" s="60"/>
      <c r="Z132" s="61" t="str">
        <f t="shared" si="58"/>
        <v>ColocaciónCredisueldo0.165</v>
      </c>
      <c r="AA132" s="61" t="s">
        <v>38</v>
      </c>
      <c r="AB132" s="62" t="s">
        <v>1</v>
      </c>
      <c r="AC132" s="63">
        <v>0.16500000000000004</v>
      </c>
      <c r="AD132" s="64">
        <f t="shared" si="48"/>
        <v>82.500000000000014</v>
      </c>
      <c r="AE132" s="60"/>
      <c r="AF132" s="61" t="str">
        <f t="shared" si="59"/>
        <v>ColocaciónCredisueldo0.165</v>
      </c>
      <c r="AG132" s="61" t="s">
        <v>38</v>
      </c>
      <c r="AH132" s="62" t="s">
        <v>1</v>
      </c>
      <c r="AI132" s="63">
        <v>0.16500000000000004</v>
      </c>
      <c r="AJ132" s="64">
        <f t="shared" si="50"/>
        <v>99.000000000000014</v>
      </c>
      <c r="AK132" s="60"/>
      <c r="AL132" s="61" t="str">
        <f t="shared" si="60"/>
        <v>ColocaciónCredisueldo0.165</v>
      </c>
      <c r="AM132" s="61" t="s">
        <v>38</v>
      </c>
      <c r="AN132" s="62" t="s">
        <v>1</v>
      </c>
      <c r="AO132" s="63">
        <v>0.16500000000000004</v>
      </c>
      <c r="AP132" s="64">
        <f t="shared" si="52"/>
        <v>115.50000000000003</v>
      </c>
      <c r="AQ132" s="60"/>
      <c r="AR132" s="61" t="str">
        <f t="shared" si="61"/>
        <v>ColocaciónCredisueldo0.165</v>
      </c>
      <c r="AS132" s="61" t="s">
        <v>38</v>
      </c>
      <c r="AT132" s="62" t="s">
        <v>1</v>
      </c>
      <c r="AU132" s="63">
        <v>0.16500000000000004</v>
      </c>
      <c r="AV132" s="64">
        <f t="shared" si="54"/>
        <v>132.00000000000003</v>
      </c>
      <c r="AW132" s="60"/>
      <c r="AX132" s="61" t="str">
        <f t="shared" si="62"/>
        <v>ColocaciónCredisueldo0.165</v>
      </c>
      <c r="AY132" s="61" t="s">
        <v>38</v>
      </c>
      <c r="AZ132" s="62" t="s">
        <v>1</v>
      </c>
      <c r="BA132" s="63">
        <v>0.16500000000000004</v>
      </c>
      <c r="BB132" s="64">
        <f t="shared" si="56"/>
        <v>148.50000000000003</v>
      </c>
      <c r="BC132" s="60"/>
      <c r="BD132" s="142"/>
      <c r="BE132" s="60"/>
      <c r="BF132" s="60"/>
      <c r="BG132" s="60"/>
      <c r="BH132" s="60"/>
      <c r="BI132" s="60"/>
      <c r="BJ132" s="60"/>
      <c r="BK132" s="60"/>
    </row>
    <row r="133" spans="20:63">
      <c r="T133" s="61" t="str">
        <f t="shared" si="57"/>
        <v>ColocaciónCredisueldo0.1675</v>
      </c>
      <c r="U133" s="61" t="s">
        <v>38</v>
      </c>
      <c r="V133" s="62" t="s">
        <v>1</v>
      </c>
      <c r="W133" s="63">
        <v>0.16750000000000004</v>
      </c>
      <c r="X133" s="64">
        <f t="shared" si="46"/>
        <v>67.000000000000014</v>
      </c>
      <c r="Y133" s="60"/>
      <c r="Z133" s="61" t="str">
        <f t="shared" si="58"/>
        <v>ColocaciónCredisueldo0.1675</v>
      </c>
      <c r="AA133" s="61" t="s">
        <v>38</v>
      </c>
      <c r="AB133" s="62" t="s">
        <v>1</v>
      </c>
      <c r="AC133" s="63">
        <v>0.16750000000000004</v>
      </c>
      <c r="AD133" s="64">
        <f t="shared" si="48"/>
        <v>83.750000000000014</v>
      </c>
      <c r="AE133" s="60"/>
      <c r="AF133" s="61" t="str">
        <f t="shared" si="59"/>
        <v>ColocaciónCredisueldo0.1675</v>
      </c>
      <c r="AG133" s="61" t="s">
        <v>38</v>
      </c>
      <c r="AH133" s="62" t="s">
        <v>1</v>
      </c>
      <c r="AI133" s="63">
        <v>0.16750000000000004</v>
      </c>
      <c r="AJ133" s="64">
        <f t="shared" si="50"/>
        <v>100.50000000000003</v>
      </c>
      <c r="AK133" s="60"/>
      <c r="AL133" s="61" t="str">
        <f t="shared" si="60"/>
        <v>ColocaciónCredisueldo0.1675</v>
      </c>
      <c r="AM133" s="61" t="s">
        <v>38</v>
      </c>
      <c r="AN133" s="62" t="s">
        <v>1</v>
      </c>
      <c r="AO133" s="63">
        <v>0.16750000000000004</v>
      </c>
      <c r="AP133" s="64">
        <f t="shared" si="52"/>
        <v>117.25000000000003</v>
      </c>
      <c r="AQ133" s="60"/>
      <c r="AR133" s="61" t="str">
        <f t="shared" si="61"/>
        <v>ColocaciónCredisueldo0.1675</v>
      </c>
      <c r="AS133" s="61" t="s">
        <v>38</v>
      </c>
      <c r="AT133" s="62" t="s">
        <v>1</v>
      </c>
      <c r="AU133" s="63">
        <v>0.16750000000000004</v>
      </c>
      <c r="AV133" s="64">
        <f t="shared" si="54"/>
        <v>134.00000000000003</v>
      </c>
      <c r="AW133" s="60"/>
      <c r="AX133" s="61" t="str">
        <f t="shared" si="62"/>
        <v>ColocaciónCredisueldo0.1675</v>
      </c>
      <c r="AY133" s="61" t="s">
        <v>38</v>
      </c>
      <c r="AZ133" s="62" t="s">
        <v>1</v>
      </c>
      <c r="BA133" s="63">
        <v>0.16750000000000004</v>
      </c>
      <c r="BB133" s="64">
        <f t="shared" si="56"/>
        <v>150.75000000000003</v>
      </c>
      <c r="BC133" s="60"/>
      <c r="BD133" s="142"/>
      <c r="BE133" s="60"/>
      <c r="BF133" s="60"/>
      <c r="BG133" s="60"/>
      <c r="BH133" s="60"/>
      <c r="BI133" s="60"/>
      <c r="BJ133" s="60"/>
      <c r="BK133" s="60"/>
    </row>
    <row r="134" spans="20:63">
      <c r="T134" s="61" t="str">
        <f t="shared" si="57"/>
        <v>ColocaciónCredisueldo0.17</v>
      </c>
      <c r="U134" s="61" t="s">
        <v>38</v>
      </c>
      <c r="V134" s="62" t="s">
        <v>1</v>
      </c>
      <c r="W134" s="63">
        <v>0.17000000000000004</v>
      </c>
      <c r="X134" s="64">
        <f t="shared" si="46"/>
        <v>68.000000000000014</v>
      </c>
      <c r="Y134" s="60"/>
      <c r="Z134" s="61" t="str">
        <f t="shared" si="58"/>
        <v>ColocaciónCredisueldo0.17</v>
      </c>
      <c r="AA134" s="61" t="s">
        <v>38</v>
      </c>
      <c r="AB134" s="62" t="s">
        <v>1</v>
      </c>
      <c r="AC134" s="63">
        <v>0.17000000000000004</v>
      </c>
      <c r="AD134" s="64">
        <f t="shared" si="48"/>
        <v>85.000000000000014</v>
      </c>
      <c r="AE134" s="60"/>
      <c r="AF134" s="61" t="str">
        <f t="shared" si="59"/>
        <v>ColocaciónCredisueldo0.17</v>
      </c>
      <c r="AG134" s="61" t="s">
        <v>38</v>
      </c>
      <c r="AH134" s="62" t="s">
        <v>1</v>
      </c>
      <c r="AI134" s="63">
        <v>0.17000000000000004</v>
      </c>
      <c r="AJ134" s="64">
        <f t="shared" si="50"/>
        <v>102.00000000000003</v>
      </c>
      <c r="AK134" s="60"/>
      <c r="AL134" s="61" t="str">
        <f t="shared" si="60"/>
        <v>ColocaciónCredisueldo0.17</v>
      </c>
      <c r="AM134" s="61" t="s">
        <v>38</v>
      </c>
      <c r="AN134" s="62" t="s">
        <v>1</v>
      </c>
      <c r="AO134" s="63">
        <v>0.17000000000000004</v>
      </c>
      <c r="AP134" s="64">
        <f t="shared" si="52"/>
        <v>119.00000000000004</v>
      </c>
      <c r="AQ134" s="60"/>
      <c r="AR134" s="61" t="str">
        <f t="shared" si="61"/>
        <v>ColocaciónCredisueldo0.17</v>
      </c>
      <c r="AS134" s="61" t="s">
        <v>38</v>
      </c>
      <c r="AT134" s="62" t="s">
        <v>1</v>
      </c>
      <c r="AU134" s="63">
        <v>0.17000000000000004</v>
      </c>
      <c r="AV134" s="64">
        <f t="shared" si="54"/>
        <v>136.00000000000003</v>
      </c>
      <c r="AW134" s="60"/>
      <c r="AX134" s="61" t="str">
        <f t="shared" si="62"/>
        <v>ColocaciónCredisueldo0.17</v>
      </c>
      <c r="AY134" s="61" t="s">
        <v>38</v>
      </c>
      <c r="AZ134" s="62" t="s">
        <v>1</v>
      </c>
      <c r="BA134" s="63">
        <v>0.17000000000000004</v>
      </c>
      <c r="BB134" s="64">
        <f t="shared" si="56"/>
        <v>153.00000000000003</v>
      </c>
      <c r="BC134" s="60"/>
      <c r="BD134" s="142"/>
      <c r="BE134" s="60"/>
      <c r="BF134" s="60"/>
      <c r="BG134" s="60"/>
      <c r="BH134" s="60"/>
      <c r="BI134" s="60"/>
      <c r="BJ134" s="60"/>
      <c r="BK134" s="60"/>
    </row>
    <row r="135" spans="20:63">
      <c r="T135" s="61" t="str">
        <f t="shared" si="57"/>
        <v>ColocaciónCredisueldo0.1725</v>
      </c>
      <c r="U135" s="61" t="s">
        <v>38</v>
      </c>
      <c r="V135" s="62" t="s">
        <v>1</v>
      </c>
      <c r="W135" s="63">
        <v>0.17250000000000004</v>
      </c>
      <c r="X135" s="64">
        <f t="shared" si="46"/>
        <v>69.000000000000014</v>
      </c>
      <c r="Y135" s="60"/>
      <c r="Z135" s="61" t="str">
        <f t="shared" si="58"/>
        <v>ColocaciónCredisueldo0.1725</v>
      </c>
      <c r="AA135" s="61" t="s">
        <v>38</v>
      </c>
      <c r="AB135" s="62" t="s">
        <v>1</v>
      </c>
      <c r="AC135" s="63">
        <v>0.17250000000000004</v>
      </c>
      <c r="AD135" s="64">
        <f t="shared" si="48"/>
        <v>86.250000000000028</v>
      </c>
      <c r="AE135" s="60"/>
      <c r="AF135" s="61" t="str">
        <f t="shared" si="59"/>
        <v>ColocaciónCredisueldo0.1725</v>
      </c>
      <c r="AG135" s="61" t="s">
        <v>38</v>
      </c>
      <c r="AH135" s="62" t="s">
        <v>1</v>
      </c>
      <c r="AI135" s="63">
        <v>0.17250000000000004</v>
      </c>
      <c r="AJ135" s="64">
        <f t="shared" si="50"/>
        <v>103.50000000000001</v>
      </c>
      <c r="AK135" s="60"/>
      <c r="AL135" s="61" t="str">
        <f t="shared" si="60"/>
        <v>ColocaciónCredisueldo0.1725</v>
      </c>
      <c r="AM135" s="61" t="s">
        <v>38</v>
      </c>
      <c r="AN135" s="62" t="s">
        <v>1</v>
      </c>
      <c r="AO135" s="63">
        <v>0.17250000000000004</v>
      </c>
      <c r="AP135" s="64">
        <f t="shared" si="52"/>
        <v>120.75000000000003</v>
      </c>
      <c r="AQ135" s="60"/>
      <c r="AR135" s="61" t="str">
        <f t="shared" si="61"/>
        <v>ColocaciónCredisueldo0.1725</v>
      </c>
      <c r="AS135" s="61" t="s">
        <v>38</v>
      </c>
      <c r="AT135" s="62" t="s">
        <v>1</v>
      </c>
      <c r="AU135" s="63">
        <v>0.17250000000000004</v>
      </c>
      <c r="AV135" s="64">
        <f t="shared" si="54"/>
        <v>138.00000000000003</v>
      </c>
      <c r="AW135" s="60"/>
      <c r="AX135" s="61" t="str">
        <f t="shared" si="62"/>
        <v>ColocaciónCredisueldo0.1725</v>
      </c>
      <c r="AY135" s="61" t="s">
        <v>38</v>
      </c>
      <c r="AZ135" s="62" t="s">
        <v>1</v>
      </c>
      <c r="BA135" s="63">
        <v>0.17250000000000004</v>
      </c>
      <c r="BB135" s="64">
        <f t="shared" si="56"/>
        <v>155.25000000000003</v>
      </c>
      <c r="BC135" s="60"/>
      <c r="BD135" s="142"/>
      <c r="BE135" s="60"/>
      <c r="BF135" s="60"/>
      <c r="BG135" s="60"/>
      <c r="BH135" s="60"/>
      <c r="BI135" s="60"/>
      <c r="BJ135" s="60"/>
      <c r="BK135" s="60"/>
    </row>
    <row r="136" spans="20:63">
      <c r="T136" s="61" t="str">
        <f t="shared" si="57"/>
        <v>ColocaciónCredisueldo0.175</v>
      </c>
      <c r="U136" s="61" t="s">
        <v>38</v>
      </c>
      <c r="V136" s="62" t="s">
        <v>1</v>
      </c>
      <c r="W136" s="63">
        <v>0.17500000000000004</v>
      </c>
      <c r="X136" s="64">
        <f t="shared" si="46"/>
        <v>70.000000000000014</v>
      </c>
      <c r="Y136" s="60"/>
      <c r="Z136" s="61" t="str">
        <f t="shared" si="58"/>
        <v>ColocaciónCredisueldo0.175</v>
      </c>
      <c r="AA136" s="61" t="s">
        <v>38</v>
      </c>
      <c r="AB136" s="62" t="s">
        <v>1</v>
      </c>
      <c r="AC136" s="63">
        <v>0.17500000000000004</v>
      </c>
      <c r="AD136" s="64">
        <f t="shared" si="48"/>
        <v>87.500000000000014</v>
      </c>
      <c r="AE136" s="60"/>
      <c r="AF136" s="61" t="str">
        <f t="shared" si="59"/>
        <v>ColocaciónCredisueldo0.175</v>
      </c>
      <c r="AG136" s="61" t="s">
        <v>38</v>
      </c>
      <c r="AH136" s="62" t="s">
        <v>1</v>
      </c>
      <c r="AI136" s="63">
        <v>0.17500000000000004</v>
      </c>
      <c r="AJ136" s="64">
        <f t="shared" si="50"/>
        <v>105.00000000000003</v>
      </c>
      <c r="AK136" s="60"/>
      <c r="AL136" s="61" t="str">
        <f t="shared" si="60"/>
        <v>ColocaciónCredisueldo0.175</v>
      </c>
      <c r="AM136" s="61" t="s">
        <v>38</v>
      </c>
      <c r="AN136" s="62" t="s">
        <v>1</v>
      </c>
      <c r="AO136" s="63">
        <v>0.17500000000000004</v>
      </c>
      <c r="AP136" s="64">
        <f t="shared" si="52"/>
        <v>122.50000000000003</v>
      </c>
      <c r="AQ136" s="60"/>
      <c r="AR136" s="61" t="str">
        <f t="shared" si="61"/>
        <v>ColocaciónCredisueldo0.175</v>
      </c>
      <c r="AS136" s="61" t="s">
        <v>38</v>
      </c>
      <c r="AT136" s="62" t="s">
        <v>1</v>
      </c>
      <c r="AU136" s="63">
        <v>0.17500000000000004</v>
      </c>
      <c r="AV136" s="64">
        <f t="shared" si="54"/>
        <v>140.00000000000003</v>
      </c>
      <c r="AW136" s="60"/>
      <c r="AX136" s="61" t="str">
        <f t="shared" si="62"/>
        <v>ColocaciónCredisueldo0.175</v>
      </c>
      <c r="AY136" s="61" t="s">
        <v>38</v>
      </c>
      <c r="AZ136" s="62" t="s">
        <v>1</v>
      </c>
      <c r="BA136" s="63">
        <v>0.17500000000000004</v>
      </c>
      <c r="BB136" s="64">
        <f t="shared" si="56"/>
        <v>157.50000000000003</v>
      </c>
      <c r="BC136" s="60"/>
      <c r="BD136" s="142"/>
      <c r="BE136" s="60"/>
      <c r="BF136" s="60"/>
      <c r="BG136" s="60"/>
      <c r="BH136" s="60"/>
      <c r="BI136" s="60"/>
      <c r="BJ136" s="60"/>
      <c r="BK136" s="60"/>
    </row>
    <row r="137" spans="20:63">
      <c r="T137" s="61" t="str">
        <f t="shared" si="57"/>
        <v>ColocaciónCredisueldo0.1775</v>
      </c>
      <c r="U137" s="61" t="s">
        <v>38</v>
      </c>
      <c r="V137" s="62" t="s">
        <v>1</v>
      </c>
      <c r="W137" s="63">
        <v>0.17750000000000005</v>
      </c>
      <c r="X137" s="64">
        <f t="shared" si="46"/>
        <v>71.000000000000014</v>
      </c>
      <c r="Y137" s="60"/>
      <c r="Z137" s="61" t="str">
        <f t="shared" si="58"/>
        <v>ColocaciónCredisueldo0.1775</v>
      </c>
      <c r="AA137" s="61" t="s">
        <v>38</v>
      </c>
      <c r="AB137" s="62" t="s">
        <v>1</v>
      </c>
      <c r="AC137" s="63">
        <v>0.17750000000000005</v>
      </c>
      <c r="AD137" s="64">
        <f t="shared" si="48"/>
        <v>88.750000000000014</v>
      </c>
      <c r="AE137" s="60"/>
      <c r="AF137" s="61" t="str">
        <f t="shared" si="59"/>
        <v>ColocaciónCredisueldo0.1775</v>
      </c>
      <c r="AG137" s="61" t="s">
        <v>38</v>
      </c>
      <c r="AH137" s="62" t="s">
        <v>1</v>
      </c>
      <c r="AI137" s="63">
        <v>0.17750000000000005</v>
      </c>
      <c r="AJ137" s="64">
        <f t="shared" si="50"/>
        <v>106.50000000000004</v>
      </c>
      <c r="AK137" s="60"/>
      <c r="AL137" s="61" t="str">
        <f t="shared" si="60"/>
        <v>ColocaciónCredisueldo0.1775</v>
      </c>
      <c r="AM137" s="61" t="s">
        <v>38</v>
      </c>
      <c r="AN137" s="62" t="s">
        <v>1</v>
      </c>
      <c r="AO137" s="63">
        <v>0.17750000000000005</v>
      </c>
      <c r="AP137" s="64">
        <f t="shared" si="52"/>
        <v>124.25000000000004</v>
      </c>
      <c r="AQ137" s="60"/>
      <c r="AR137" s="61" t="str">
        <f t="shared" si="61"/>
        <v>ColocaciónCredisueldo0.1775</v>
      </c>
      <c r="AS137" s="61" t="s">
        <v>38</v>
      </c>
      <c r="AT137" s="62" t="s">
        <v>1</v>
      </c>
      <c r="AU137" s="63">
        <v>0.17750000000000005</v>
      </c>
      <c r="AV137" s="64">
        <f t="shared" si="54"/>
        <v>142.00000000000003</v>
      </c>
      <c r="AW137" s="60"/>
      <c r="AX137" s="61" t="str">
        <f t="shared" si="62"/>
        <v>ColocaciónCredisueldo0.1775</v>
      </c>
      <c r="AY137" s="61" t="s">
        <v>38</v>
      </c>
      <c r="AZ137" s="62" t="s">
        <v>1</v>
      </c>
      <c r="BA137" s="63">
        <v>0.17750000000000005</v>
      </c>
      <c r="BB137" s="64">
        <f t="shared" si="56"/>
        <v>159.75000000000003</v>
      </c>
      <c r="BC137" s="60"/>
      <c r="BD137" s="142"/>
      <c r="BE137" s="60"/>
      <c r="BF137" s="60"/>
      <c r="BG137" s="60"/>
      <c r="BH137" s="60"/>
      <c r="BI137" s="60"/>
      <c r="BJ137" s="60"/>
      <c r="BK137" s="60"/>
    </row>
    <row r="138" spans="20:63">
      <c r="T138" s="61" t="str">
        <f t="shared" si="57"/>
        <v>ColocaciónCredisueldo0.18</v>
      </c>
      <c r="U138" s="61" t="s">
        <v>38</v>
      </c>
      <c r="V138" s="62" t="s">
        <v>1</v>
      </c>
      <c r="W138" s="63">
        <v>0.18000000000000005</v>
      </c>
      <c r="X138" s="64">
        <f t="shared" si="46"/>
        <v>72.000000000000014</v>
      </c>
      <c r="Y138" s="60"/>
      <c r="Z138" s="61" t="str">
        <f t="shared" si="58"/>
        <v>ColocaciónCredisueldo0.18</v>
      </c>
      <c r="AA138" s="61" t="s">
        <v>38</v>
      </c>
      <c r="AB138" s="62" t="s">
        <v>1</v>
      </c>
      <c r="AC138" s="63">
        <v>0.18000000000000005</v>
      </c>
      <c r="AD138" s="64">
        <f t="shared" si="48"/>
        <v>90.000000000000028</v>
      </c>
      <c r="AE138" s="60"/>
      <c r="AF138" s="61" t="str">
        <f t="shared" si="59"/>
        <v>ColocaciónCredisueldo0.18</v>
      </c>
      <c r="AG138" s="61" t="s">
        <v>38</v>
      </c>
      <c r="AH138" s="62" t="s">
        <v>1</v>
      </c>
      <c r="AI138" s="63">
        <v>0.18000000000000005</v>
      </c>
      <c r="AJ138" s="64">
        <f t="shared" si="50"/>
        <v>108.00000000000003</v>
      </c>
      <c r="AK138" s="60"/>
      <c r="AL138" s="61" t="str">
        <f t="shared" si="60"/>
        <v>ColocaciónCredisueldo0.18</v>
      </c>
      <c r="AM138" s="61" t="s">
        <v>38</v>
      </c>
      <c r="AN138" s="62" t="s">
        <v>1</v>
      </c>
      <c r="AO138" s="63">
        <v>0.18000000000000005</v>
      </c>
      <c r="AP138" s="64">
        <f t="shared" si="52"/>
        <v>126.00000000000001</v>
      </c>
      <c r="AQ138" s="60"/>
      <c r="AR138" s="61" t="str">
        <f t="shared" si="61"/>
        <v>ColocaciónCredisueldo0.18</v>
      </c>
      <c r="AS138" s="61" t="s">
        <v>38</v>
      </c>
      <c r="AT138" s="62" t="s">
        <v>1</v>
      </c>
      <c r="AU138" s="63">
        <v>0.18000000000000005</v>
      </c>
      <c r="AV138" s="64">
        <f t="shared" si="54"/>
        <v>144.00000000000003</v>
      </c>
      <c r="AW138" s="60"/>
      <c r="AX138" s="61" t="str">
        <f t="shared" si="62"/>
        <v>ColocaciónCredisueldo0.18</v>
      </c>
      <c r="AY138" s="61" t="s">
        <v>38</v>
      </c>
      <c r="AZ138" s="62" t="s">
        <v>1</v>
      </c>
      <c r="BA138" s="63">
        <v>0.18000000000000005</v>
      </c>
      <c r="BB138" s="64">
        <f t="shared" si="56"/>
        <v>162.00000000000006</v>
      </c>
      <c r="BC138" s="60"/>
      <c r="BD138" s="142"/>
      <c r="BE138" s="60"/>
      <c r="BF138" s="60"/>
      <c r="BG138" s="60"/>
      <c r="BH138" s="60"/>
      <c r="BI138" s="60"/>
      <c r="BJ138" s="60"/>
      <c r="BK138" s="60"/>
    </row>
    <row r="139" spans="20:63">
      <c r="T139" s="61" t="str">
        <f t="shared" si="57"/>
        <v>ColocaciónCredisueldo0.1825</v>
      </c>
      <c r="U139" s="61" t="s">
        <v>38</v>
      </c>
      <c r="V139" s="62" t="s">
        <v>1</v>
      </c>
      <c r="W139" s="63">
        <v>0.18250000000000005</v>
      </c>
      <c r="X139" s="64">
        <f t="shared" si="46"/>
        <v>73.000000000000014</v>
      </c>
      <c r="Y139" s="60"/>
      <c r="Z139" s="61" t="str">
        <f t="shared" si="58"/>
        <v>ColocaciónCredisueldo0.1825</v>
      </c>
      <c r="AA139" s="61" t="s">
        <v>38</v>
      </c>
      <c r="AB139" s="62" t="s">
        <v>1</v>
      </c>
      <c r="AC139" s="63">
        <v>0.18250000000000005</v>
      </c>
      <c r="AD139" s="64">
        <f t="shared" si="48"/>
        <v>91.250000000000028</v>
      </c>
      <c r="AE139" s="60"/>
      <c r="AF139" s="61" t="str">
        <f t="shared" si="59"/>
        <v>ColocaciónCredisueldo0.1825</v>
      </c>
      <c r="AG139" s="61" t="s">
        <v>38</v>
      </c>
      <c r="AH139" s="62" t="s">
        <v>1</v>
      </c>
      <c r="AI139" s="63">
        <v>0.18250000000000005</v>
      </c>
      <c r="AJ139" s="64">
        <f t="shared" si="50"/>
        <v>109.50000000000001</v>
      </c>
      <c r="AK139" s="60"/>
      <c r="AL139" s="61" t="str">
        <f t="shared" si="60"/>
        <v>ColocaciónCredisueldo0.1825</v>
      </c>
      <c r="AM139" s="61" t="s">
        <v>38</v>
      </c>
      <c r="AN139" s="62" t="s">
        <v>1</v>
      </c>
      <c r="AO139" s="63">
        <v>0.18250000000000005</v>
      </c>
      <c r="AP139" s="64">
        <f t="shared" si="52"/>
        <v>127.75000000000003</v>
      </c>
      <c r="AQ139" s="60"/>
      <c r="AR139" s="61" t="str">
        <f t="shared" si="61"/>
        <v>ColocaciónCredisueldo0.1825</v>
      </c>
      <c r="AS139" s="61" t="s">
        <v>38</v>
      </c>
      <c r="AT139" s="62" t="s">
        <v>1</v>
      </c>
      <c r="AU139" s="63">
        <v>0.18250000000000005</v>
      </c>
      <c r="AV139" s="64">
        <f t="shared" si="54"/>
        <v>146.00000000000003</v>
      </c>
      <c r="AW139" s="60"/>
      <c r="AX139" s="61" t="str">
        <f t="shared" si="62"/>
        <v>ColocaciónCredisueldo0.1825</v>
      </c>
      <c r="AY139" s="61" t="s">
        <v>38</v>
      </c>
      <c r="AZ139" s="62" t="s">
        <v>1</v>
      </c>
      <c r="BA139" s="63">
        <v>0.18250000000000005</v>
      </c>
      <c r="BB139" s="64">
        <f t="shared" si="56"/>
        <v>164.25000000000006</v>
      </c>
      <c r="BC139" s="60"/>
      <c r="BD139" s="142"/>
      <c r="BE139" s="60"/>
      <c r="BF139" s="60"/>
      <c r="BG139" s="60"/>
      <c r="BH139" s="60"/>
      <c r="BI139" s="60"/>
      <c r="BJ139" s="60"/>
      <c r="BK139" s="60"/>
    </row>
    <row r="140" spans="20:63">
      <c r="T140" s="61" t="str">
        <f t="shared" si="57"/>
        <v>ColocaciónCredisueldo0.185</v>
      </c>
      <c r="U140" s="61" t="s">
        <v>38</v>
      </c>
      <c r="V140" s="62" t="s">
        <v>1</v>
      </c>
      <c r="W140" s="63">
        <v>0.18500000000000005</v>
      </c>
      <c r="X140" s="64">
        <f t="shared" si="46"/>
        <v>74.000000000000014</v>
      </c>
      <c r="Y140" s="60"/>
      <c r="Z140" s="61" t="str">
        <f t="shared" si="58"/>
        <v>ColocaciónCredisueldo0.185</v>
      </c>
      <c r="AA140" s="61" t="s">
        <v>38</v>
      </c>
      <c r="AB140" s="62" t="s">
        <v>1</v>
      </c>
      <c r="AC140" s="63">
        <v>0.18500000000000005</v>
      </c>
      <c r="AD140" s="64">
        <f t="shared" si="48"/>
        <v>92.500000000000028</v>
      </c>
      <c r="AE140" s="60"/>
      <c r="AF140" s="61" t="str">
        <f t="shared" si="59"/>
        <v>ColocaciónCredisueldo0.185</v>
      </c>
      <c r="AG140" s="61" t="s">
        <v>38</v>
      </c>
      <c r="AH140" s="62" t="s">
        <v>1</v>
      </c>
      <c r="AI140" s="63">
        <v>0.18500000000000005</v>
      </c>
      <c r="AJ140" s="64">
        <f t="shared" si="50"/>
        <v>111.00000000000003</v>
      </c>
      <c r="AK140" s="60"/>
      <c r="AL140" s="61" t="str">
        <f t="shared" si="60"/>
        <v>ColocaciónCredisueldo0.185</v>
      </c>
      <c r="AM140" s="61" t="s">
        <v>38</v>
      </c>
      <c r="AN140" s="62" t="s">
        <v>1</v>
      </c>
      <c r="AO140" s="63">
        <v>0.18500000000000005</v>
      </c>
      <c r="AP140" s="64">
        <f t="shared" si="52"/>
        <v>129.50000000000003</v>
      </c>
      <c r="AQ140" s="60"/>
      <c r="AR140" s="61" t="str">
        <f t="shared" si="61"/>
        <v>ColocaciónCredisueldo0.185</v>
      </c>
      <c r="AS140" s="61" t="s">
        <v>38</v>
      </c>
      <c r="AT140" s="62" t="s">
        <v>1</v>
      </c>
      <c r="AU140" s="63">
        <v>0.18500000000000005</v>
      </c>
      <c r="AV140" s="64">
        <f t="shared" si="54"/>
        <v>148.00000000000003</v>
      </c>
      <c r="AW140" s="60"/>
      <c r="AX140" s="61" t="str">
        <f t="shared" si="62"/>
        <v>ColocaciónCredisueldo0.185</v>
      </c>
      <c r="AY140" s="61" t="s">
        <v>38</v>
      </c>
      <c r="AZ140" s="62" t="s">
        <v>1</v>
      </c>
      <c r="BA140" s="63">
        <v>0.18500000000000005</v>
      </c>
      <c r="BB140" s="64">
        <f t="shared" si="56"/>
        <v>166.50000000000006</v>
      </c>
      <c r="BC140" s="60"/>
      <c r="BD140" s="142"/>
      <c r="BE140" s="60"/>
      <c r="BF140" s="60"/>
      <c r="BG140" s="60"/>
      <c r="BH140" s="60"/>
      <c r="BI140" s="60"/>
      <c r="BJ140" s="60"/>
      <c r="BK140" s="60"/>
    </row>
    <row r="141" spans="20:63">
      <c r="T141" s="61" t="str">
        <f t="shared" si="57"/>
        <v>ColocaciónCredisueldo0.1875</v>
      </c>
      <c r="U141" s="61" t="s">
        <v>38</v>
      </c>
      <c r="V141" s="62" t="s">
        <v>1</v>
      </c>
      <c r="W141" s="63">
        <v>0.18750000000000006</v>
      </c>
      <c r="X141" s="64">
        <f t="shared" si="46"/>
        <v>75.000000000000014</v>
      </c>
      <c r="Y141" s="60"/>
      <c r="Z141" s="61" t="str">
        <f t="shared" si="58"/>
        <v>ColocaciónCredisueldo0.1875</v>
      </c>
      <c r="AA141" s="61" t="s">
        <v>38</v>
      </c>
      <c r="AB141" s="62" t="s">
        <v>1</v>
      </c>
      <c r="AC141" s="63">
        <v>0.18750000000000006</v>
      </c>
      <c r="AD141" s="64">
        <f t="shared" si="48"/>
        <v>93.750000000000014</v>
      </c>
      <c r="AE141" s="60"/>
      <c r="AF141" s="61" t="str">
        <f t="shared" si="59"/>
        <v>ColocaciónCredisueldo0.1875</v>
      </c>
      <c r="AG141" s="61" t="s">
        <v>38</v>
      </c>
      <c r="AH141" s="62" t="s">
        <v>1</v>
      </c>
      <c r="AI141" s="63">
        <v>0.18750000000000006</v>
      </c>
      <c r="AJ141" s="64">
        <f t="shared" si="50"/>
        <v>112.50000000000004</v>
      </c>
      <c r="AK141" s="60"/>
      <c r="AL141" s="61" t="str">
        <f t="shared" si="60"/>
        <v>ColocaciónCredisueldo0.1875</v>
      </c>
      <c r="AM141" s="61" t="s">
        <v>38</v>
      </c>
      <c r="AN141" s="62" t="s">
        <v>1</v>
      </c>
      <c r="AO141" s="63">
        <v>0.18750000000000006</v>
      </c>
      <c r="AP141" s="64">
        <f t="shared" si="52"/>
        <v>131.25000000000003</v>
      </c>
      <c r="AQ141" s="60"/>
      <c r="AR141" s="61" t="str">
        <f t="shared" si="61"/>
        <v>ColocaciónCredisueldo0.1875</v>
      </c>
      <c r="AS141" s="61" t="s">
        <v>38</v>
      </c>
      <c r="AT141" s="62" t="s">
        <v>1</v>
      </c>
      <c r="AU141" s="63">
        <v>0.18750000000000006</v>
      </c>
      <c r="AV141" s="64">
        <f t="shared" si="54"/>
        <v>150.00000000000003</v>
      </c>
      <c r="AW141" s="60"/>
      <c r="AX141" s="61" t="str">
        <f t="shared" si="62"/>
        <v>ColocaciónCredisueldo0.1875</v>
      </c>
      <c r="AY141" s="61" t="s">
        <v>38</v>
      </c>
      <c r="AZ141" s="62" t="s">
        <v>1</v>
      </c>
      <c r="BA141" s="63">
        <v>0.18750000000000006</v>
      </c>
      <c r="BB141" s="64">
        <f t="shared" si="56"/>
        <v>168.75000000000003</v>
      </c>
      <c r="BC141" s="60"/>
      <c r="BD141" s="142"/>
      <c r="BE141" s="60"/>
      <c r="BF141" s="60"/>
      <c r="BG141" s="60"/>
      <c r="BH141" s="60"/>
      <c r="BI141" s="60"/>
      <c r="BJ141" s="60"/>
      <c r="BK141" s="60"/>
    </row>
    <row r="142" spans="20:63">
      <c r="T142" s="61" t="str">
        <f t="shared" si="57"/>
        <v>ColocaciónCredisueldo0.19</v>
      </c>
      <c r="U142" s="61" t="s">
        <v>38</v>
      </c>
      <c r="V142" s="62" t="s">
        <v>1</v>
      </c>
      <c r="W142" s="63">
        <v>0.19000000000000006</v>
      </c>
      <c r="X142" s="64">
        <f t="shared" si="46"/>
        <v>76.000000000000028</v>
      </c>
      <c r="Y142" s="60"/>
      <c r="Z142" s="61" t="str">
        <f t="shared" si="58"/>
        <v>ColocaciónCredisueldo0.19</v>
      </c>
      <c r="AA142" s="61" t="s">
        <v>38</v>
      </c>
      <c r="AB142" s="62" t="s">
        <v>1</v>
      </c>
      <c r="AC142" s="63">
        <v>0.19000000000000006</v>
      </c>
      <c r="AD142" s="64">
        <f t="shared" si="48"/>
        <v>95.000000000000028</v>
      </c>
      <c r="AE142" s="60"/>
      <c r="AF142" s="61" t="str">
        <f t="shared" si="59"/>
        <v>ColocaciónCredisueldo0.19</v>
      </c>
      <c r="AG142" s="61" t="s">
        <v>38</v>
      </c>
      <c r="AH142" s="62" t="s">
        <v>1</v>
      </c>
      <c r="AI142" s="63">
        <v>0.19000000000000006</v>
      </c>
      <c r="AJ142" s="64">
        <f t="shared" si="50"/>
        <v>114.00000000000003</v>
      </c>
      <c r="AK142" s="60"/>
      <c r="AL142" s="61" t="str">
        <f t="shared" si="60"/>
        <v>ColocaciónCredisueldo0.19</v>
      </c>
      <c r="AM142" s="61" t="s">
        <v>38</v>
      </c>
      <c r="AN142" s="62" t="s">
        <v>1</v>
      </c>
      <c r="AO142" s="63">
        <v>0.19000000000000006</v>
      </c>
      <c r="AP142" s="64">
        <f t="shared" si="52"/>
        <v>133.00000000000006</v>
      </c>
      <c r="AQ142" s="60"/>
      <c r="AR142" s="61" t="str">
        <f t="shared" si="61"/>
        <v>ColocaciónCredisueldo0.19</v>
      </c>
      <c r="AS142" s="61" t="s">
        <v>38</v>
      </c>
      <c r="AT142" s="62" t="s">
        <v>1</v>
      </c>
      <c r="AU142" s="63">
        <v>0.19000000000000006</v>
      </c>
      <c r="AV142" s="64">
        <f t="shared" si="54"/>
        <v>152.00000000000006</v>
      </c>
      <c r="AW142" s="60"/>
      <c r="AX142" s="61" t="str">
        <f t="shared" si="62"/>
        <v>ColocaciónCredisueldo0.19</v>
      </c>
      <c r="AY142" s="61" t="s">
        <v>38</v>
      </c>
      <c r="AZ142" s="62" t="s">
        <v>1</v>
      </c>
      <c r="BA142" s="63">
        <v>0.19000000000000006</v>
      </c>
      <c r="BB142" s="64">
        <f t="shared" si="56"/>
        <v>171.00000000000003</v>
      </c>
      <c r="BC142" s="60"/>
      <c r="BD142" s="142"/>
      <c r="BE142" s="60"/>
      <c r="BF142" s="60"/>
      <c r="BG142" s="60"/>
      <c r="BH142" s="60"/>
      <c r="BI142" s="60"/>
      <c r="BJ142" s="60"/>
      <c r="BK142" s="60"/>
    </row>
    <row r="143" spans="20:63">
      <c r="V143" s="43"/>
      <c r="W143" s="43"/>
      <c r="X143" s="43"/>
      <c r="Y143" s="43"/>
      <c r="AB143" s="43"/>
      <c r="AC143" s="43"/>
      <c r="AD143" s="43"/>
      <c r="AE143" s="43"/>
      <c r="AH143" s="43"/>
      <c r="AI143" s="43"/>
      <c r="AJ143" s="43"/>
      <c r="AK143" s="43"/>
      <c r="AN143" s="43"/>
      <c r="AO143" s="43"/>
      <c r="AP143" s="43"/>
      <c r="AQ143" s="43"/>
      <c r="AT143" s="43"/>
      <c r="AU143" s="43"/>
      <c r="AV143" s="43"/>
      <c r="AW143" s="43"/>
      <c r="AZ143" s="43"/>
      <c r="BA143" s="43"/>
      <c r="BB143" s="43"/>
      <c r="BC143" s="60"/>
      <c r="BD143" s="142"/>
      <c r="BE143" s="60"/>
      <c r="BF143" s="60"/>
      <c r="BG143" s="60"/>
      <c r="BH143" s="60"/>
      <c r="BI143" s="60"/>
      <c r="BJ143" s="60"/>
      <c r="BK143" s="60"/>
    </row>
    <row r="144" spans="20:63">
      <c r="T144" s="53" t="s">
        <v>40</v>
      </c>
      <c r="U144" s="53" t="s">
        <v>37</v>
      </c>
      <c r="V144" s="53" t="s">
        <v>3</v>
      </c>
      <c r="W144" s="53" t="s">
        <v>0</v>
      </c>
      <c r="X144" s="53" t="s">
        <v>39</v>
      </c>
      <c r="Y144" s="54"/>
      <c r="Z144" s="53" t="s">
        <v>40</v>
      </c>
      <c r="AA144" s="53" t="s">
        <v>37</v>
      </c>
      <c r="AB144" s="53" t="s">
        <v>3</v>
      </c>
      <c r="AC144" s="53" t="s">
        <v>0</v>
      </c>
      <c r="AD144" s="53" t="s">
        <v>39</v>
      </c>
      <c r="AE144" s="54"/>
      <c r="AF144" s="53" t="s">
        <v>40</v>
      </c>
      <c r="AG144" s="53" t="s">
        <v>37</v>
      </c>
      <c r="AH144" s="53" t="s">
        <v>3</v>
      </c>
      <c r="AI144" s="53" t="s">
        <v>0</v>
      </c>
      <c r="AJ144" s="53" t="s">
        <v>39</v>
      </c>
      <c r="AK144" s="54"/>
      <c r="AL144" s="53" t="s">
        <v>40</v>
      </c>
      <c r="AM144" s="53" t="s">
        <v>37</v>
      </c>
      <c r="AN144" s="53" t="s">
        <v>3</v>
      </c>
      <c r="AO144" s="53" t="s">
        <v>0</v>
      </c>
      <c r="AP144" s="53" t="s">
        <v>39</v>
      </c>
      <c r="AQ144" s="54"/>
      <c r="AR144" s="53" t="s">
        <v>40</v>
      </c>
      <c r="AS144" s="53" t="s">
        <v>37</v>
      </c>
      <c r="AT144" s="53" t="s">
        <v>3</v>
      </c>
      <c r="AU144" s="53" t="s">
        <v>0</v>
      </c>
      <c r="AV144" s="53" t="s">
        <v>39</v>
      </c>
      <c r="AW144" s="54"/>
      <c r="AX144" s="53" t="s">
        <v>40</v>
      </c>
      <c r="AY144" s="53" t="s">
        <v>37</v>
      </c>
      <c r="AZ144" s="53" t="s">
        <v>3</v>
      </c>
      <c r="BA144" s="53" t="s">
        <v>0</v>
      </c>
      <c r="BB144" s="53" t="s">
        <v>39</v>
      </c>
      <c r="BC144" s="60"/>
      <c r="BD144" s="142"/>
      <c r="BE144" s="60"/>
      <c r="BF144" s="60"/>
      <c r="BG144" s="60"/>
      <c r="BH144" s="60"/>
      <c r="BI144" s="60"/>
      <c r="BJ144" s="60"/>
      <c r="BK144" s="60"/>
    </row>
    <row r="145" spans="20:63">
      <c r="T145" s="56" t="str">
        <f t="shared" ref="T145:T158" si="63">U145&amp;V145&amp;W145</f>
        <v>ColocaciónCrediconsumo0.065</v>
      </c>
      <c r="U145" s="56" t="s">
        <v>38</v>
      </c>
      <c r="V145" s="57" t="s">
        <v>2</v>
      </c>
      <c r="W145" s="58">
        <f t="shared" ref="W145:W157" si="64">W146-0.25%</f>
        <v>6.4999999999999974E-2</v>
      </c>
      <c r="X145" s="59">
        <f t="shared" ref="X145:X208" si="65">W145*$V$3/$U$3</f>
        <v>25.999999999999989</v>
      </c>
      <c r="Y145" s="54"/>
      <c r="Z145" s="56" t="str">
        <f t="shared" ref="Z145:Z158" si="66">AA145&amp;AB145&amp;AC145</f>
        <v>ColocaciónCrediconsumo0.065</v>
      </c>
      <c r="AA145" s="56" t="s">
        <v>38</v>
      </c>
      <c r="AB145" s="57" t="s">
        <v>2</v>
      </c>
      <c r="AC145" s="58">
        <f t="shared" ref="AC145:AC157" si="67">AC146-0.25%</f>
        <v>6.4999999999999974E-2</v>
      </c>
      <c r="AD145" s="59">
        <f t="shared" ref="AD145:AD208" si="68">AC145*$AB$3/$AA$3</f>
        <v>32.499999999999986</v>
      </c>
      <c r="AE145" s="54"/>
      <c r="AF145" s="56" t="str">
        <f t="shared" ref="AF145:AF158" si="69">AG145&amp;AH145&amp;AI145</f>
        <v>ColocaciónCrediconsumo0.065</v>
      </c>
      <c r="AG145" s="56" t="s">
        <v>38</v>
      </c>
      <c r="AH145" s="57" t="s">
        <v>2</v>
      </c>
      <c r="AI145" s="58">
        <f t="shared" ref="AI145:AI157" si="70">AI146-0.25%</f>
        <v>6.4999999999999974E-2</v>
      </c>
      <c r="AJ145" s="59">
        <f t="shared" ref="AJ145:AJ208" si="71">AI145*$AH$3/$AG$3</f>
        <v>38.999999999999986</v>
      </c>
      <c r="AK145" s="54"/>
      <c r="AL145" s="56" t="str">
        <f t="shared" ref="AL145:AL158" si="72">AM145&amp;AN145&amp;AO145</f>
        <v>ColocaciónCrediconsumo0.065</v>
      </c>
      <c r="AM145" s="56" t="s">
        <v>38</v>
      </c>
      <c r="AN145" s="57" t="s">
        <v>2</v>
      </c>
      <c r="AO145" s="58">
        <f t="shared" ref="AO145:AO157" si="73">AO146-0.25%</f>
        <v>6.4999999999999974E-2</v>
      </c>
      <c r="AP145" s="59">
        <f t="shared" ref="AP145:AP208" si="74">AO145*$AN$3/$AM$3</f>
        <v>45.499999999999986</v>
      </c>
      <c r="AQ145" s="54"/>
      <c r="AR145" s="56" t="str">
        <f t="shared" ref="AR145:AR158" si="75">AS145&amp;AT145&amp;AU145</f>
        <v>ColocaciónCrediconsumo0.065</v>
      </c>
      <c r="AS145" s="56" t="s">
        <v>38</v>
      </c>
      <c r="AT145" s="57" t="s">
        <v>2</v>
      </c>
      <c r="AU145" s="58">
        <f t="shared" ref="AU145:AU157" si="76">AU146-0.25%</f>
        <v>6.4999999999999974E-2</v>
      </c>
      <c r="AV145" s="59">
        <f t="shared" ref="AV145:AV208" si="77">AU145*$AT$3/$AS$3</f>
        <v>51.999999999999979</v>
      </c>
      <c r="AW145" s="54"/>
      <c r="AX145" s="56" t="str">
        <f t="shared" ref="AX145:AX158" si="78">AY145&amp;AZ145&amp;BA145</f>
        <v>ColocaciónCrediconsumo0.065</v>
      </c>
      <c r="AY145" s="56" t="s">
        <v>38</v>
      </c>
      <c r="AZ145" s="57" t="s">
        <v>2</v>
      </c>
      <c r="BA145" s="58">
        <f t="shared" ref="BA145:BA157" si="79">BA146-0.25%</f>
        <v>6.4999999999999974E-2</v>
      </c>
      <c r="BB145" s="59">
        <f t="shared" ref="BB145:BB208" si="80">BA145*$AZ$3/$AY$3</f>
        <v>58.499999999999972</v>
      </c>
      <c r="BC145" s="60"/>
      <c r="BD145" s="142"/>
      <c r="BE145" s="60"/>
      <c r="BF145" s="60"/>
      <c r="BG145" s="60"/>
      <c r="BH145" s="60"/>
      <c r="BI145" s="60"/>
      <c r="BJ145" s="60"/>
      <c r="BK145" s="60"/>
    </row>
    <row r="146" spans="20:63">
      <c r="T146" s="56" t="str">
        <f t="shared" si="63"/>
        <v>ColocaciónCrediconsumo0.0675</v>
      </c>
      <c r="U146" s="56" t="s">
        <v>38</v>
      </c>
      <c r="V146" s="57" t="s">
        <v>2</v>
      </c>
      <c r="W146" s="58">
        <f t="shared" si="64"/>
        <v>6.7499999999999977E-2</v>
      </c>
      <c r="X146" s="59">
        <f t="shared" si="65"/>
        <v>26.999999999999989</v>
      </c>
      <c r="Y146" s="54"/>
      <c r="Z146" s="56" t="str">
        <f t="shared" si="66"/>
        <v>ColocaciónCrediconsumo0.0675</v>
      </c>
      <c r="AA146" s="56" t="s">
        <v>38</v>
      </c>
      <c r="AB146" s="57" t="s">
        <v>2</v>
      </c>
      <c r="AC146" s="58">
        <f t="shared" si="67"/>
        <v>6.7499999999999977E-2</v>
      </c>
      <c r="AD146" s="59">
        <f t="shared" si="68"/>
        <v>33.749999999999993</v>
      </c>
      <c r="AE146" s="54"/>
      <c r="AF146" s="56" t="str">
        <f t="shared" si="69"/>
        <v>ColocaciónCrediconsumo0.0675</v>
      </c>
      <c r="AG146" s="56" t="s">
        <v>38</v>
      </c>
      <c r="AH146" s="57" t="s">
        <v>2</v>
      </c>
      <c r="AI146" s="58">
        <f t="shared" si="70"/>
        <v>6.7499999999999977E-2</v>
      </c>
      <c r="AJ146" s="59">
        <f t="shared" si="71"/>
        <v>40.499999999999986</v>
      </c>
      <c r="AK146" s="54"/>
      <c r="AL146" s="56" t="str">
        <f t="shared" si="72"/>
        <v>ColocaciónCrediconsumo0.0675</v>
      </c>
      <c r="AM146" s="56" t="s">
        <v>38</v>
      </c>
      <c r="AN146" s="57" t="s">
        <v>2</v>
      </c>
      <c r="AO146" s="58">
        <f t="shared" si="73"/>
        <v>6.7499999999999977E-2</v>
      </c>
      <c r="AP146" s="59">
        <f t="shared" si="74"/>
        <v>47.249999999999979</v>
      </c>
      <c r="AQ146" s="54"/>
      <c r="AR146" s="56" t="str">
        <f t="shared" si="75"/>
        <v>ColocaciónCrediconsumo0.0675</v>
      </c>
      <c r="AS146" s="56" t="s">
        <v>38</v>
      </c>
      <c r="AT146" s="57" t="s">
        <v>2</v>
      </c>
      <c r="AU146" s="58">
        <f t="shared" si="76"/>
        <v>6.7499999999999977E-2</v>
      </c>
      <c r="AV146" s="59">
        <f t="shared" si="77"/>
        <v>53.999999999999979</v>
      </c>
      <c r="AW146" s="54"/>
      <c r="AX146" s="56" t="str">
        <f t="shared" si="78"/>
        <v>ColocaciónCrediconsumo0.0675</v>
      </c>
      <c r="AY146" s="56" t="s">
        <v>38</v>
      </c>
      <c r="AZ146" s="57" t="s">
        <v>2</v>
      </c>
      <c r="BA146" s="58">
        <f t="shared" si="79"/>
        <v>6.7499999999999977E-2</v>
      </c>
      <c r="BB146" s="59">
        <f t="shared" si="80"/>
        <v>60.749999999999979</v>
      </c>
      <c r="BC146" s="60"/>
      <c r="BD146" s="142"/>
      <c r="BE146" s="60"/>
      <c r="BF146" s="60"/>
      <c r="BG146" s="60"/>
      <c r="BH146" s="60"/>
      <c r="BI146" s="60"/>
      <c r="BJ146" s="60"/>
      <c r="BK146" s="60"/>
    </row>
    <row r="147" spans="20:63">
      <c r="T147" s="56" t="str">
        <f t="shared" si="63"/>
        <v>ColocaciónCrediconsumo0.07</v>
      </c>
      <c r="U147" s="56" t="s">
        <v>38</v>
      </c>
      <c r="V147" s="57" t="s">
        <v>2</v>
      </c>
      <c r="W147" s="58">
        <f t="shared" si="64"/>
        <v>6.9999999999999979E-2</v>
      </c>
      <c r="X147" s="59">
        <f t="shared" si="65"/>
        <v>27.999999999999989</v>
      </c>
      <c r="Y147" s="54"/>
      <c r="Z147" s="56" t="str">
        <f t="shared" si="66"/>
        <v>ColocaciónCrediconsumo0.07</v>
      </c>
      <c r="AA147" s="56" t="s">
        <v>38</v>
      </c>
      <c r="AB147" s="57" t="s">
        <v>2</v>
      </c>
      <c r="AC147" s="58">
        <f t="shared" si="67"/>
        <v>6.9999999999999979E-2</v>
      </c>
      <c r="AD147" s="59">
        <f t="shared" si="68"/>
        <v>34.999999999999986</v>
      </c>
      <c r="AE147" s="54"/>
      <c r="AF147" s="56" t="str">
        <f t="shared" si="69"/>
        <v>ColocaciónCrediconsumo0.07</v>
      </c>
      <c r="AG147" s="56" t="s">
        <v>38</v>
      </c>
      <c r="AH147" s="57" t="s">
        <v>2</v>
      </c>
      <c r="AI147" s="58">
        <f t="shared" si="70"/>
        <v>6.9999999999999979E-2</v>
      </c>
      <c r="AJ147" s="59">
        <f t="shared" si="71"/>
        <v>41.999999999999986</v>
      </c>
      <c r="AK147" s="54"/>
      <c r="AL147" s="56" t="str">
        <f t="shared" si="72"/>
        <v>ColocaciónCrediconsumo0.07</v>
      </c>
      <c r="AM147" s="56" t="s">
        <v>38</v>
      </c>
      <c r="AN147" s="57" t="s">
        <v>2</v>
      </c>
      <c r="AO147" s="58">
        <f t="shared" si="73"/>
        <v>6.9999999999999979E-2</v>
      </c>
      <c r="AP147" s="59">
        <f t="shared" si="74"/>
        <v>48.999999999999986</v>
      </c>
      <c r="AQ147" s="54"/>
      <c r="AR147" s="56" t="str">
        <f t="shared" si="75"/>
        <v>ColocaciónCrediconsumo0.07</v>
      </c>
      <c r="AS147" s="56" t="s">
        <v>38</v>
      </c>
      <c r="AT147" s="57" t="s">
        <v>2</v>
      </c>
      <c r="AU147" s="58">
        <f t="shared" si="76"/>
        <v>6.9999999999999979E-2</v>
      </c>
      <c r="AV147" s="59">
        <f t="shared" si="77"/>
        <v>55.999999999999979</v>
      </c>
      <c r="AW147" s="54"/>
      <c r="AX147" s="56" t="str">
        <f t="shared" si="78"/>
        <v>ColocaciónCrediconsumo0.07</v>
      </c>
      <c r="AY147" s="56" t="s">
        <v>38</v>
      </c>
      <c r="AZ147" s="57" t="s">
        <v>2</v>
      </c>
      <c r="BA147" s="58">
        <f t="shared" si="79"/>
        <v>6.9999999999999979E-2</v>
      </c>
      <c r="BB147" s="59">
        <f t="shared" si="80"/>
        <v>62.999999999999979</v>
      </c>
      <c r="BC147" s="60"/>
      <c r="BD147" s="142"/>
      <c r="BE147" s="60"/>
      <c r="BF147" s="60"/>
      <c r="BG147" s="60"/>
      <c r="BH147" s="60"/>
      <c r="BI147" s="60"/>
      <c r="BJ147" s="60"/>
      <c r="BK147" s="60"/>
    </row>
    <row r="148" spans="20:63">
      <c r="T148" s="56" t="str">
        <f t="shared" si="63"/>
        <v>ColocaciónCrediconsumo0.0725</v>
      </c>
      <c r="U148" s="56" t="s">
        <v>38</v>
      </c>
      <c r="V148" s="57" t="s">
        <v>2</v>
      </c>
      <c r="W148" s="58">
        <f t="shared" si="64"/>
        <v>7.2499999999999981E-2</v>
      </c>
      <c r="X148" s="59">
        <f t="shared" si="65"/>
        <v>28.999999999999993</v>
      </c>
      <c r="Y148" s="54"/>
      <c r="Z148" s="56" t="str">
        <f t="shared" si="66"/>
        <v>ColocaciónCrediconsumo0.0725</v>
      </c>
      <c r="AA148" s="56" t="s">
        <v>38</v>
      </c>
      <c r="AB148" s="57" t="s">
        <v>2</v>
      </c>
      <c r="AC148" s="58">
        <f t="shared" si="67"/>
        <v>7.2499999999999981E-2</v>
      </c>
      <c r="AD148" s="59">
        <f t="shared" si="68"/>
        <v>36.249999999999993</v>
      </c>
      <c r="AE148" s="54"/>
      <c r="AF148" s="56" t="str">
        <f t="shared" si="69"/>
        <v>ColocaciónCrediconsumo0.0725</v>
      </c>
      <c r="AG148" s="56" t="s">
        <v>38</v>
      </c>
      <c r="AH148" s="57" t="s">
        <v>2</v>
      </c>
      <c r="AI148" s="58">
        <f t="shared" si="70"/>
        <v>7.2499999999999981E-2</v>
      </c>
      <c r="AJ148" s="59">
        <f t="shared" si="71"/>
        <v>43.499999999999986</v>
      </c>
      <c r="AK148" s="54"/>
      <c r="AL148" s="56" t="str">
        <f t="shared" si="72"/>
        <v>ColocaciónCrediconsumo0.0725</v>
      </c>
      <c r="AM148" s="56" t="s">
        <v>38</v>
      </c>
      <c r="AN148" s="57" t="s">
        <v>2</v>
      </c>
      <c r="AO148" s="58">
        <f t="shared" si="73"/>
        <v>7.2499999999999981E-2</v>
      </c>
      <c r="AP148" s="59">
        <f t="shared" si="74"/>
        <v>50.749999999999986</v>
      </c>
      <c r="AQ148" s="54"/>
      <c r="AR148" s="56" t="str">
        <f t="shared" si="75"/>
        <v>ColocaciónCrediconsumo0.0725</v>
      </c>
      <c r="AS148" s="56" t="s">
        <v>38</v>
      </c>
      <c r="AT148" s="57" t="s">
        <v>2</v>
      </c>
      <c r="AU148" s="58">
        <f t="shared" si="76"/>
        <v>7.2499999999999981E-2</v>
      </c>
      <c r="AV148" s="59">
        <f t="shared" si="77"/>
        <v>57.999999999999986</v>
      </c>
      <c r="AW148" s="54"/>
      <c r="AX148" s="56" t="str">
        <f t="shared" si="78"/>
        <v>ColocaciónCrediconsumo0.0725</v>
      </c>
      <c r="AY148" s="56" t="s">
        <v>38</v>
      </c>
      <c r="AZ148" s="57" t="s">
        <v>2</v>
      </c>
      <c r="BA148" s="58">
        <f t="shared" si="79"/>
        <v>7.2499999999999981E-2</v>
      </c>
      <c r="BB148" s="59">
        <f t="shared" si="80"/>
        <v>65.249999999999986</v>
      </c>
      <c r="BC148" s="60"/>
      <c r="BD148" s="142"/>
      <c r="BE148" s="60"/>
      <c r="BF148" s="60"/>
      <c r="BG148" s="60"/>
      <c r="BH148" s="60"/>
      <c r="BI148" s="60"/>
      <c r="BJ148" s="60"/>
      <c r="BK148" s="60"/>
    </row>
    <row r="149" spans="20:63">
      <c r="T149" s="56" t="str">
        <f t="shared" si="63"/>
        <v>ColocaciónCrediconsumo0.075</v>
      </c>
      <c r="U149" s="56" t="s">
        <v>38</v>
      </c>
      <c r="V149" s="57" t="s">
        <v>2</v>
      </c>
      <c r="W149" s="58">
        <f t="shared" si="64"/>
        <v>7.4999999999999983E-2</v>
      </c>
      <c r="X149" s="59">
        <f t="shared" si="65"/>
        <v>29.999999999999993</v>
      </c>
      <c r="Y149" s="54"/>
      <c r="Z149" s="56" t="str">
        <f t="shared" si="66"/>
        <v>ColocaciónCrediconsumo0.075</v>
      </c>
      <c r="AA149" s="56" t="s">
        <v>38</v>
      </c>
      <c r="AB149" s="57" t="s">
        <v>2</v>
      </c>
      <c r="AC149" s="58">
        <f t="shared" si="67"/>
        <v>7.4999999999999983E-2</v>
      </c>
      <c r="AD149" s="59">
        <f t="shared" si="68"/>
        <v>37.499999999999986</v>
      </c>
      <c r="AE149" s="54"/>
      <c r="AF149" s="56" t="str">
        <f t="shared" si="69"/>
        <v>ColocaciónCrediconsumo0.075</v>
      </c>
      <c r="AG149" s="56" t="s">
        <v>38</v>
      </c>
      <c r="AH149" s="57" t="s">
        <v>2</v>
      </c>
      <c r="AI149" s="58">
        <f t="shared" si="70"/>
        <v>7.4999999999999983E-2</v>
      </c>
      <c r="AJ149" s="59">
        <f t="shared" si="71"/>
        <v>44.999999999999986</v>
      </c>
      <c r="AK149" s="54"/>
      <c r="AL149" s="56" t="str">
        <f t="shared" si="72"/>
        <v>ColocaciónCrediconsumo0.075</v>
      </c>
      <c r="AM149" s="56" t="s">
        <v>38</v>
      </c>
      <c r="AN149" s="57" t="s">
        <v>2</v>
      </c>
      <c r="AO149" s="58">
        <f t="shared" si="73"/>
        <v>7.4999999999999983E-2</v>
      </c>
      <c r="AP149" s="59">
        <f t="shared" si="74"/>
        <v>52.499999999999993</v>
      </c>
      <c r="AQ149" s="54"/>
      <c r="AR149" s="56" t="str">
        <f t="shared" si="75"/>
        <v>ColocaciónCrediconsumo0.075</v>
      </c>
      <c r="AS149" s="56" t="s">
        <v>38</v>
      </c>
      <c r="AT149" s="57" t="s">
        <v>2</v>
      </c>
      <c r="AU149" s="58">
        <f t="shared" si="76"/>
        <v>7.4999999999999983E-2</v>
      </c>
      <c r="AV149" s="59">
        <f t="shared" si="77"/>
        <v>59.999999999999986</v>
      </c>
      <c r="AW149" s="54"/>
      <c r="AX149" s="56" t="str">
        <f t="shared" si="78"/>
        <v>ColocaciónCrediconsumo0.075</v>
      </c>
      <c r="AY149" s="56" t="s">
        <v>38</v>
      </c>
      <c r="AZ149" s="57" t="s">
        <v>2</v>
      </c>
      <c r="BA149" s="58">
        <f t="shared" si="79"/>
        <v>7.4999999999999983E-2</v>
      </c>
      <c r="BB149" s="59">
        <f t="shared" si="80"/>
        <v>67.499999999999986</v>
      </c>
      <c r="BC149" s="60"/>
      <c r="BD149" s="142"/>
      <c r="BE149" s="60"/>
      <c r="BF149" s="60"/>
      <c r="BG149" s="60"/>
      <c r="BH149" s="60"/>
      <c r="BI149" s="60"/>
      <c r="BJ149" s="60"/>
      <c r="BK149" s="60"/>
    </row>
    <row r="150" spans="20:63">
      <c r="T150" s="56" t="str">
        <f t="shared" si="63"/>
        <v>ColocaciónCrediconsumo0.0775</v>
      </c>
      <c r="U150" s="56" t="s">
        <v>38</v>
      </c>
      <c r="V150" s="57" t="s">
        <v>2</v>
      </c>
      <c r="W150" s="58">
        <f t="shared" si="64"/>
        <v>7.7499999999999986E-2</v>
      </c>
      <c r="X150" s="59">
        <f t="shared" si="65"/>
        <v>30.999999999999993</v>
      </c>
      <c r="Y150" s="54"/>
      <c r="Z150" s="56" t="str">
        <f t="shared" si="66"/>
        <v>ColocaciónCrediconsumo0.0775</v>
      </c>
      <c r="AA150" s="56" t="s">
        <v>38</v>
      </c>
      <c r="AB150" s="57" t="s">
        <v>2</v>
      </c>
      <c r="AC150" s="58">
        <f t="shared" si="67"/>
        <v>7.7499999999999986E-2</v>
      </c>
      <c r="AD150" s="59">
        <f t="shared" si="68"/>
        <v>38.749999999999993</v>
      </c>
      <c r="AE150" s="54"/>
      <c r="AF150" s="56" t="str">
        <f t="shared" si="69"/>
        <v>ColocaciónCrediconsumo0.0775</v>
      </c>
      <c r="AG150" s="56" t="s">
        <v>38</v>
      </c>
      <c r="AH150" s="57" t="s">
        <v>2</v>
      </c>
      <c r="AI150" s="58">
        <f t="shared" si="70"/>
        <v>7.7499999999999986E-2</v>
      </c>
      <c r="AJ150" s="59">
        <f t="shared" si="71"/>
        <v>46.499999999999993</v>
      </c>
      <c r="AK150" s="54"/>
      <c r="AL150" s="56" t="str">
        <f t="shared" si="72"/>
        <v>ColocaciónCrediconsumo0.0775</v>
      </c>
      <c r="AM150" s="56" t="s">
        <v>38</v>
      </c>
      <c r="AN150" s="57" t="s">
        <v>2</v>
      </c>
      <c r="AO150" s="58">
        <f t="shared" si="73"/>
        <v>7.7499999999999986E-2</v>
      </c>
      <c r="AP150" s="59">
        <f t="shared" si="74"/>
        <v>54.249999999999986</v>
      </c>
      <c r="AQ150" s="54"/>
      <c r="AR150" s="56" t="str">
        <f t="shared" si="75"/>
        <v>ColocaciónCrediconsumo0.0775</v>
      </c>
      <c r="AS150" s="56" t="s">
        <v>38</v>
      </c>
      <c r="AT150" s="57" t="s">
        <v>2</v>
      </c>
      <c r="AU150" s="58">
        <f t="shared" si="76"/>
        <v>7.7499999999999986E-2</v>
      </c>
      <c r="AV150" s="59">
        <f t="shared" si="77"/>
        <v>61.999999999999986</v>
      </c>
      <c r="AW150" s="54"/>
      <c r="AX150" s="56" t="str">
        <f t="shared" si="78"/>
        <v>ColocaciónCrediconsumo0.0775</v>
      </c>
      <c r="AY150" s="56" t="s">
        <v>38</v>
      </c>
      <c r="AZ150" s="57" t="s">
        <v>2</v>
      </c>
      <c r="BA150" s="58">
        <f t="shared" si="79"/>
        <v>7.7499999999999986E-2</v>
      </c>
      <c r="BB150" s="59">
        <f t="shared" si="80"/>
        <v>69.749999999999986</v>
      </c>
      <c r="BC150" s="60"/>
      <c r="BD150" s="142"/>
      <c r="BE150" s="60"/>
      <c r="BF150" s="60"/>
      <c r="BG150" s="60"/>
      <c r="BH150" s="60"/>
      <c r="BI150" s="60"/>
      <c r="BJ150" s="60"/>
      <c r="BK150" s="60"/>
    </row>
    <row r="151" spans="20:63">
      <c r="T151" s="56" t="str">
        <f t="shared" si="63"/>
        <v>ColocaciónCrediconsumo0.08</v>
      </c>
      <c r="U151" s="56" t="s">
        <v>38</v>
      </c>
      <c r="V151" s="57" t="s">
        <v>2</v>
      </c>
      <c r="W151" s="58">
        <f t="shared" si="64"/>
        <v>7.9999999999999988E-2</v>
      </c>
      <c r="X151" s="59">
        <f t="shared" si="65"/>
        <v>31.999999999999993</v>
      </c>
      <c r="Y151" s="54"/>
      <c r="Z151" s="56" t="str">
        <f t="shared" si="66"/>
        <v>ColocaciónCrediconsumo0.08</v>
      </c>
      <c r="AA151" s="56" t="s">
        <v>38</v>
      </c>
      <c r="AB151" s="57" t="s">
        <v>2</v>
      </c>
      <c r="AC151" s="58">
        <f t="shared" si="67"/>
        <v>7.9999999999999988E-2</v>
      </c>
      <c r="AD151" s="59">
        <f t="shared" si="68"/>
        <v>39.999999999999993</v>
      </c>
      <c r="AE151" s="54"/>
      <c r="AF151" s="56" t="str">
        <f t="shared" si="69"/>
        <v>ColocaciónCrediconsumo0.08</v>
      </c>
      <c r="AG151" s="56" t="s">
        <v>38</v>
      </c>
      <c r="AH151" s="57" t="s">
        <v>2</v>
      </c>
      <c r="AI151" s="58">
        <f t="shared" si="70"/>
        <v>7.9999999999999988E-2</v>
      </c>
      <c r="AJ151" s="59">
        <f t="shared" si="71"/>
        <v>47.999999999999993</v>
      </c>
      <c r="AK151" s="54"/>
      <c r="AL151" s="56" t="str">
        <f t="shared" si="72"/>
        <v>ColocaciónCrediconsumo0.08</v>
      </c>
      <c r="AM151" s="56" t="s">
        <v>38</v>
      </c>
      <c r="AN151" s="57" t="s">
        <v>2</v>
      </c>
      <c r="AO151" s="58">
        <f t="shared" si="73"/>
        <v>7.9999999999999988E-2</v>
      </c>
      <c r="AP151" s="59">
        <f t="shared" si="74"/>
        <v>55.999999999999993</v>
      </c>
      <c r="AQ151" s="54"/>
      <c r="AR151" s="56" t="str">
        <f t="shared" si="75"/>
        <v>ColocaciónCrediconsumo0.08</v>
      </c>
      <c r="AS151" s="56" t="s">
        <v>38</v>
      </c>
      <c r="AT151" s="57" t="s">
        <v>2</v>
      </c>
      <c r="AU151" s="58">
        <f t="shared" si="76"/>
        <v>7.9999999999999988E-2</v>
      </c>
      <c r="AV151" s="59">
        <f t="shared" si="77"/>
        <v>63.999999999999986</v>
      </c>
      <c r="AW151" s="54"/>
      <c r="AX151" s="56" t="str">
        <f t="shared" si="78"/>
        <v>ColocaciónCrediconsumo0.08</v>
      </c>
      <c r="AY151" s="56" t="s">
        <v>38</v>
      </c>
      <c r="AZ151" s="57" t="s">
        <v>2</v>
      </c>
      <c r="BA151" s="58">
        <f t="shared" si="79"/>
        <v>7.9999999999999988E-2</v>
      </c>
      <c r="BB151" s="59">
        <f t="shared" si="80"/>
        <v>71.999999999999986</v>
      </c>
      <c r="BC151" s="60"/>
      <c r="BD151" s="142"/>
      <c r="BE151" s="60"/>
      <c r="BF151" s="60"/>
      <c r="BG151" s="60"/>
      <c r="BH151" s="60"/>
      <c r="BI151" s="60"/>
      <c r="BJ151" s="60"/>
      <c r="BK151" s="60"/>
    </row>
    <row r="152" spans="20:63">
      <c r="T152" s="56" t="str">
        <f t="shared" si="63"/>
        <v>ColocaciónCrediconsumo0.0825</v>
      </c>
      <c r="U152" s="56" t="s">
        <v>38</v>
      </c>
      <c r="V152" s="57" t="s">
        <v>2</v>
      </c>
      <c r="W152" s="58">
        <f t="shared" si="64"/>
        <v>8.249999999999999E-2</v>
      </c>
      <c r="X152" s="59">
        <f t="shared" si="65"/>
        <v>32.999999999999993</v>
      </c>
      <c r="Y152" s="54"/>
      <c r="Z152" s="56" t="str">
        <f t="shared" si="66"/>
        <v>ColocaciónCrediconsumo0.0825</v>
      </c>
      <c r="AA152" s="56" t="s">
        <v>38</v>
      </c>
      <c r="AB152" s="57" t="s">
        <v>2</v>
      </c>
      <c r="AC152" s="58">
        <f t="shared" si="67"/>
        <v>8.249999999999999E-2</v>
      </c>
      <c r="AD152" s="59">
        <f t="shared" si="68"/>
        <v>41.25</v>
      </c>
      <c r="AE152" s="54"/>
      <c r="AF152" s="56" t="str">
        <f t="shared" si="69"/>
        <v>ColocaciónCrediconsumo0.0825</v>
      </c>
      <c r="AG152" s="56" t="s">
        <v>38</v>
      </c>
      <c r="AH152" s="57" t="s">
        <v>2</v>
      </c>
      <c r="AI152" s="58">
        <f t="shared" si="70"/>
        <v>8.249999999999999E-2</v>
      </c>
      <c r="AJ152" s="59">
        <f t="shared" si="71"/>
        <v>49.499999999999993</v>
      </c>
      <c r="AK152" s="54"/>
      <c r="AL152" s="56" t="str">
        <f t="shared" si="72"/>
        <v>ColocaciónCrediconsumo0.0825</v>
      </c>
      <c r="AM152" s="56" t="s">
        <v>38</v>
      </c>
      <c r="AN152" s="57" t="s">
        <v>2</v>
      </c>
      <c r="AO152" s="58">
        <f t="shared" si="73"/>
        <v>8.249999999999999E-2</v>
      </c>
      <c r="AP152" s="59">
        <f t="shared" si="74"/>
        <v>57.749999999999986</v>
      </c>
      <c r="AQ152" s="54"/>
      <c r="AR152" s="56" t="str">
        <f t="shared" si="75"/>
        <v>ColocaciónCrediconsumo0.0825</v>
      </c>
      <c r="AS152" s="56" t="s">
        <v>38</v>
      </c>
      <c r="AT152" s="57" t="s">
        <v>2</v>
      </c>
      <c r="AU152" s="58">
        <f t="shared" si="76"/>
        <v>8.249999999999999E-2</v>
      </c>
      <c r="AV152" s="59">
        <f t="shared" si="77"/>
        <v>65.999999999999986</v>
      </c>
      <c r="AW152" s="54"/>
      <c r="AX152" s="56" t="str">
        <f t="shared" si="78"/>
        <v>ColocaciónCrediconsumo0.0825</v>
      </c>
      <c r="AY152" s="56" t="s">
        <v>38</v>
      </c>
      <c r="AZ152" s="57" t="s">
        <v>2</v>
      </c>
      <c r="BA152" s="58">
        <f t="shared" si="79"/>
        <v>8.249999999999999E-2</v>
      </c>
      <c r="BB152" s="59">
        <f t="shared" si="80"/>
        <v>74.249999999999986</v>
      </c>
      <c r="BC152" s="60"/>
      <c r="BD152" s="142"/>
      <c r="BE152" s="60"/>
      <c r="BF152" s="60"/>
      <c r="BG152" s="60"/>
      <c r="BH152" s="60"/>
      <c r="BI152" s="60"/>
      <c r="BJ152" s="60"/>
      <c r="BK152" s="60"/>
    </row>
    <row r="153" spans="20:63">
      <c r="T153" s="56" t="str">
        <f t="shared" si="63"/>
        <v>ColocaciónCrediconsumo0.085</v>
      </c>
      <c r="U153" s="56" t="s">
        <v>38</v>
      </c>
      <c r="V153" s="57" t="s">
        <v>2</v>
      </c>
      <c r="W153" s="58">
        <f t="shared" si="64"/>
        <v>8.4999999999999992E-2</v>
      </c>
      <c r="X153" s="59">
        <f t="shared" si="65"/>
        <v>33.999999999999993</v>
      </c>
      <c r="Y153" s="54"/>
      <c r="Z153" s="56" t="str">
        <f t="shared" si="66"/>
        <v>ColocaciónCrediconsumo0.085</v>
      </c>
      <c r="AA153" s="56" t="s">
        <v>38</v>
      </c>
      <c r="AB153" s="57" t="s">
        <v>2</v>
      </c>
      <c r="AC153" s="58">
        <f t="shared" si="67"/>
        <v>8.4999999999999992E-2</v>
      </c>
      <c r="AD153" s="59">
        <f t="shared" si="68"/>
        <v>42.499999999999993</v>
      </c>
      <c r="AE153" s="54"/>
      <c r="AF153" s="56" t="str">
        <f t="shared" si="69"/>
        <v>ColocaciónCrediconsumo0.085</v>
      </c>
      <c r="AG153" s="56" t="s">
        <v>38</v>
      </c>
      <c r="AH153" s="57" t="s">
        <v>2</v>
      </c>
      <c r="AI153" s="58">
        <f t="shared" si="70"/>
        <v>8.4999999999999992E-2</v>
      </c>
      <c r="AJ153" s="59">
        <f t="shared" si="71"/>
        <v>51</v>
      </c>
      <c r="AK153" s="54"/>
      <c r="AL153" s="56" t="str">
        <f t="shared" si="72"/>
        <v>ColocaciónCrediconsumo0.085</v>
      </c>
      <c r="AM153" s="56" t="s">
        <v>38</v>
      </c>
      <c r="AN153" s="57" t="s">
        <v>2</v>
      </c>
      <c r="AO153" s="58">
        <f t="shared" si="73"/>
        <v>8.4999999999999992E-2</v>
      </c>
      <c r="AP153" s="59">
        <f t="shared" si="74"/>
        <v>59.499999999999993</v>
      </c>
      <c r="AQ153" s="54"/>
      <c r="AR153" s="56" t="str">
        <f t="shared" si="75"/>
        <v>ColocaciónCrediconsumo0.085</v>
      </c>
      <c r="AS153" s="56" t="s">
        <v>38</v>
      </c>
      <c r="AT153" s="57" t="s">
        <v>2</v>
      </c>
      <c r="AU153" s="58">
        <f t="shared" si="76"/>
        <v>8.4999999999999992E-2</v>
      </c>
      <c r="AV153" s="59">
        <f t="shared" si="77"/>
        <v>67.999999999999986</v>
      </c>
      <c r="AW153" s="54"/>
      <c r="AX153" s="56" t="str">
        <f t="shared" si="78"/>
        <v>ColocaciónCrediconsumo0.085</v>
      </c>
      <c r="AY153" s="56" t="s">
        <v>38</v>
      </c>
      <c r="AZ153" s="57" t="s">
        <v>2</v>
      </c>
      <c r="BA153" s="58">
        <f t="shared" si="79"/>
        <v>8.4999999999999992E-2</v>
      </c>
      <c r="BB153" s="59">
        <f t="shared" si="80"/>
        <v>76.499999999999986</v>
      </c>
      <c r="BC153" s="60"/>
      <c r="BD153" s="142"/>
      <c r="BE153" s="60"/>
      <c r="BF153" s="60"/>
      <c r="BG153" s="60"/>
      <c r="BH153" s="60"/>
      <c r="BI153" s="60"/>
      <c r="BJ153" s="60"/>
      <c r="BK153" s="60"/>
    </row>
    <row r="154" spans="20:63">
      <c r="T154" s="56" t="str">
        <f t="shared" si="63"/>
        <v>ColocaciónCrediconsumo0.0875</v>
      </c>
      <c r="U154" s="56" t="s">
        <v>38</v>
      </c>
      <c r="V154" s="57" t="s">
        <v>2</v>
      </c>
      <c r="W154" s="58">
        <f t="shared" si="64"/>
        <v>8.7499999999999994E-2</v>
      </c>
      <c r="X154" s="59">
        <f t="shared" si="65"/>
        <v>35</v>
      </c>
      <c r="Y154" s="54"/>
      <c r="Z154" s="56" t="str">
        <f t="shared" si="66"/>
        <v>ColocaciónCrediconsumo0.0875</v>
      </c>
      <c r="AA154" s="56" t="s">
        <v>38</v>
      </c>
      <c r="AB154" s="57" t="s">
        <v>2</v>
      </c>
      <c r="AC154" s="58">
        <f t="shared" si="67"/>
        <v>8.7499999999999994E-2</v>
      </c>
      <c r="AD154" s="59">
        <f t="shared" si="68"/>
        <v>43.75</v>
      </c>
      <c r="AE154" s="54"/>
      <c r="AF154" s="56" t="str">
        <f t="shared" si="69"/>
        <v>ColocaciónCrediconsumo0.0875</v>
      </c>
      <c r="AG154" s="56" t="s">
        <v>38</v>
      </c>
      <c r="AH154" s="57" t="s">
        <v>2</v>
      </c>
      <c r="AI154" s="58">
        <f t="shared" si="70"/>
        <v>8.7499999999999994E-2</v>
      </c>
      <c r="AJ154" s="59">
        <f t="shared" si="71"/>
        <v>52.499999999999993</v>
      </c>
      <c r="AK154" s="54"/>
      <c r="AL154" s="56" t="str">
        <f t="shared" si="72"/>
        <v>ColocaciónCrediconsumo0.0875</v>
      </c>
      <c r="AM154" s="56" t="s">
        <v>38</v>
      </c>
      <c r="AN154" s="57" t="s">
        <v>2</v>
      </c>
      <c r="AO154" s="58">
        <f t="shared" si="73"/>
        <v>8.7499999999999994E-2</v>
      </c>
      <c r="AP154" s="59">
        <f t="shared" si="74"/>
        <v>61.249999999999993</v>
      </c>
      <c r="AQ154" s="54"/>
      <c r="AR154" s="56" t="str">
        <f t="shared" si="75"/>
        <v>ColocaciónCrediconsumo0.0875</v>
      </c>
      <c r="AS154" s="56" t="s">
        <v>38</v>
      </c>
      <c r="AT154" s="57" t="s">
        <v>2</v>
      </c>
      <c r="AU154" s="58">
        <f t="shared" si="76"/>
        <v>8.7499999999999994E-2</v>
      </c>
      <c r="AV154" s="59">
        <f t="shared" si="77"/>
        <v>70</v>
      </c>
      <c r="AW154" s="54"/>
      <c r="AX154" s="56" t="str">
        <f t="shared" si="78"/>
        <v>ColocaciónCrediconsumo0.0875</v>
      </c>
      <c r="AY154" s="56" t="s">
        <v>38</v>
      </c>
      <c r="AZ154" s="57" t="s">
        <v>2</v>
      </c>
      <c r="BA154" s="58">
        <f t="shared" si="79"/>
        <v>8.7499999999999994E-2</v>
      </c>
      <c r="BB154" s="59">
        <f t="shared" si="80"/>
        <v>78.75</v>
      </c>
      <c r="BC154" s="60"/>
      <c r="BD154" s="142"/>
      <c r="BE154" s="60"/>
      <c r="BF154" s="60"/>
      <c r="BG154" s="60"/>
      <c r="BH154" s="60"/>
      <c r="BI154" s="60"/>
      <c r="BJ154" s="60"/>
      <c r="BK154" s="60"/>
    </row>
    <row r="155" spans="20:63">
      <c r="T155" s="56" t="str">
        <f t="shared" si="63"/>
        <v>ColocaciónCrediconsumo0.09</v>
      </c>
      <c r="U155" s="56" t="s">
        <v>38</v>
      </c>
      <c r="V155" s="57" t="s">
        <v>2</v>
      </c>
      <c r="W155" s="58">
        <f t="shared" si="64"/>
        <v>0.09</v>
      </c>
      <c r="X155" s="59">
        <f t="shared" si="65"/>
        <v>36</v>
      </c>
      <c r="Y155" s="54"/>
      <c r="Z155" s="56" t="str">
        <f t="shared" si="66"/>
        <v>ColocaciónCrediconsumo0.09</v>
      </c>
      <c r="AA155" s="56" t="s">
        <v>38</v>
      </c>
      <c r="AB155" s="57" t="s">
        <v>2</v>
      </c>
      <c r="AC155" s="58">
        <f t="shared" si="67"/>
        <v>0.09</v>
      </c>
      <c r="AD155" s="59">
        <f t="shared" si="68"/>
        <v>44.999999999999993</v>
      </c>
      <c r="AE155" s="54"/>
      <c r="AF155" s="56" t="str">
        <f t="shared" si="69"/>
        <v>ColocaciónCrediconsumo0.09</v>
      </c>
      <c r="AG155" s="56" t="s">
        <v>38</v>
      </c>
      <c r="AH155" s="57" t="s">
        <v>2</v>
      </c>
      <c r="AI155" s="58">
        <f t="shared" si="70"/>
        <v>0.09</v>
      </c>
      <c r="AJ155" s="59">
        <f t="shared" si="71"/>
        <v>54</v>
      </c>
      <c r="AK155" s="54"/>
      <c r="AL155" s="56" t="str">
        <f t="shared" si="72"/>
        <v>ColocaciónCrediconsumo0.09</v>
      </c>
      <c r="AM155" s="56" t="s">
        <v>38</v>
      </c>
      <c r="AN155" s="57" t="s">
        <v>2</v>
      </c>
      <c r="AO155" s="58">
        <f t="shared" si="73"/>
        <v>0.09</v>
      </c>
      <c r="AP155" s="59">
        <f t="shared" si="74"/>
        <v>63</v>
      </c>
      <c r="AQ155" s="54"/>
      <c r="AR155" s="56" t="str">
        <f t="shared" si="75"/>
        <v>ColocaciónCrediconsumo0.09</v>
      </c>
      <c r="AS155" s="56" t="s">
        <v>38</v>
      </c>
      <c r="AT155" s="57" t="s">
        <v>2</v>
      </c>
      <c r="AU155" s="58">
        <f t="shared" si="76"/>
        <v>0.09</v>
      </c>
      <c r="AV155" s="59">
        <f t="shared" si="77"/>
        <v>72</v>
      </c>
      <c r="AW155" s="54"/>
      <c r="AX155" s="56" t="str">
        <f t="shared" si="78"/>
        <v>ColocaciónCrediconsumo0.09</v>
      </c>
      <c r="AY155" s="56" t="s">
        <v>38</v>
      </c>
      <c r="AZ155" s="57" t="s">
        <v>2</v>
      </c>
      <c r="BA155" s="58">
        <f t="shared" si="79"/>
        <v>0.09</v>
      </c>
      <c r="BB155" s="59">
        <f t="shared" si="80"/>
        <v>80.999999999999986</v>
      </c>
      <c r="BC155" s="60"/>
      <c r="BD155" s="142"/>
      <c r="BE155" s="60"/>
      <c r="BF155" s="60"/>
      <c r="BG155" s="60"/>
      <c r="BH155" s="60"/>
      <c r="BI155" s="60"/>
      <c r="BJ155" s="60"/>
      <c r="BK155" s="60"/>
    </row>
    <row r="156" spans="20:63">
      <c r="T156" s="56" t="str">
        <f t="shared" si="63"/>
        <v>ColocaciónCrediconsumo0.0925</v>
      </c>
      <c r="U156" s="56" t="s">
        <v>38</v>
      </c>
      <c r="V156" s="57" t="s">
        <v>2</v>
      </c>
      <c r="W156" s="58">
        <f t="shared" si="64"/>
        <v>9.2499999999999999E-2</v>
      </c>
      <c r="X156" s="59">
        <f t="shared" si="65"/>
        <v>37</v>
      </c>
      <c r="Y156" s="54"/>
      <c r="Z156" s="56" t="str">
        <f t="shared" si="66"/>
        <v>ColocaciónCrediconsumo0.0925</v>
      </c>
      <c r="AA156" s="56" t="s">
        <v>38</v>
      </c>
      <c r="AB156" s="57" t="s">
        <v>2</v>
      </c>
      <c r="AC156" s="58">
        <f t="shared" si="67"/>
        <v>9.2499999999999999E-2</v>
      </c>
      <c r="AD156" s="59">
        <f t="shared" si="68"/>
        <v>46.25</v>
      </c>
      <c r="AE156" s="54"/>
      <c r="AF156" s="56" t="str">
        <f t="shared" si="69"/>
        <v>ColocaciónCrediconsumo0.0925</v>
      </c>
      <c r="AG156" s="56" t="s">
        <v>38</v>
      </c>
      <c r="AH156" s="57" t="s">
        <v>2</v>
      </c>
      <c r="AI156" s="58">
        <f t="shared" si="70"/>
        <v>9.2499999999999999E-2</v>
      </c>
      <c r="AJ156" s="59">
        <f t="shared" si="71"/>
        <v>55.499999999999993</v>
      </c>
      <c r="AK156" s="54"/>
      <c r="AL156" s="56" t="str">
        <f t="shared" si="72"/>
        <v>ColocaciónCrediconsumo0.0925</v>
      </c>
      <c r="AM156" s="56" t="s">
        <v>38</v>
      </c>
      <c r="AN156" s="57" t="s">
        <v>2</v>
      </c>
      <c r="AO156" s="58">
        <f t="shared" si="73"/>
        <v>9.2499999999999999E-2</v>
      </c>
      <c r="AP156" s="59">
        <f t="shared" si="74"/>
        <v>64.75</v>
      </c>
      <c r="AQ156" s="54"/>
      <c r="AR156" s="56" t="str">
        <f t="shared" si="75"/>
        <v>ColocaciónCrediconsumo0.0925</v>
      </c>
      <c r="AS156" s="56" t="s">
        <v>38</v>
      </c>
      <c r="AT156" s="57" t="s">
        <v>2</v>
      </c>
      <c r="AU156" s="58">
        <f t="shared" si="76"/>
        <v>9.2499999999999999E-2</v>
      </c>
      <c r="AV156" s="59">
        <f t="shared" si="77"/>
        <v>74</v>
      </c>
      <c r="AW156" s="54"/>
      <c r="AX156" s="56" t="str">
        <f t="shared" si="78"/>
        <v>ColocaciónCrediconsumo0.0925</v>
      </c>
      <c r="AY156" s="56" t="s">
        <v>38</v>
      </c>
      <c r="AZ156" s="57" t="s">
        <v>2</v>
      </c>
      <c r="BA156" s="58">
        <f t="shared" si="79"/>
        <v>9.2499999999999999E-2</v>
      </c>
      <c r="BB156" s="59">
        <f t="shared" si="80"/>
        <v>83.25</v>
      </c>
      <c r="BC156" s="60"/>
      <c r="BD156" s="142"/>
      <c r="BE156" s="60"/>
      <c r="BF156" s="60"/>
      <c r="BG156" s="60"/>
      <c r="BH156" s="60"/>
      <c r="BI156" s="60"/>
      <c r="BJ156" s="60"/>
      <c r="BK156" s="60"/>
    </row>
    <row r="157" spans="20:63">
      <c r="T157" s="56" t="str">
        <f t="shared" si="63"/>
        <v>ColocaciónCrediconsumo0.095</v>
      </c>
      <c r="U157" s="56" t="s">
        <v>38</v>
      </c>
      <c r="V157" s="57" t="s">
        <v>2</v>
      </c>
      <c r="W157" s="58">
        <f t="shared" si="64"/>
        <v>9.5000000000000001E-2</v>
      </c>
      <c r="X157" s="59">
        <f t="shared" si="65"/>
        <v>38</v>
      </c>
      <c r="Y157" s="54"/>
      <c r="Z157" s="56" t="str">
        <f t="shared" si="66"/>
        <v>ColocaciónCrediconsumo0.095</v>
      </c>
      <c r="AA157" s="56" t="s">
        <v>38</v>
      </c>
      <c r="AB157" s="57" t="s">
        <v>2</v>
      </c>
      <c r="AC157" s="58">
        <f t="shared" si="67"/>
        <v>9.5000000000000001E-2</v>
      </c>
      <c r="AD157" s="59">
        <f t="shared" si="68"/>
        <v>47.5</v>
      </c>
      <c r="AE157" s="54"/>
      <c r="AF157" s="56" t="str">
        <f t="shared" si="69"/>
        <v>ColocaciónCrediconsumo0.095</v>
      </c>
      <c r="AG157" s="56" t="s">
        <v>38</v>
      </c>
      <c r="AH157" s="57" t="s">
        <v>2</v>
      </c>
      <c r="AI157" s="58">
        <f t="shared" si="70"/>
        <v>9.5000000000000001E-2</v>
      </c>
      <c r="AJ157" s="59">
        <f t="shared" si="71"/>
        <v>57.000000000000007</v>
      </c>
      <c r="AK157" s="54"/>
      <c r="AL157" s="56" t="str">
        <f t="shared" si="72"/>
        <v>ColocaciónCrediconsumo0.095</v>
      </c>
      <c r="AM157" s="56" t="s">
        <v>38</v>
      </c>
      <c r="AN157" s="57" t="s">
        <v>2</v>
      </c>
      <c r="AO157" s="58">
        <f t="shared" si="73"/>
        <v>9.5000000000000001E-2</v>
      </c>
      <c r="AP157" s="59">
        <f t="shared" si="74"/>
        <v>66.5</v>
      </c>
      <c r="AQ157" s="54"/>
      <c r="AR157" s="56" t="str">
        <f t="shared" si="75"/>
        <v>ColocaciónCrediconsumo0.095</v>
      </c>
      <c r="AS157" s="56" t="s">
        <v>38</v>
      </c>
      <c r="AT157" s="57" t="s">
        <v>2</v>
      </c>
      <c r="AU157" s="58">
        <f t="shared" si="76"/>
        <v>9.5000000000000001E-2</v>
      </c>
      <c r="AV157" s="59">
        <f t="shared" si="77"/>
        <v>76</v>
      </c>
      <c r="AW157" s="54"/>
      <c r="AX157" s="56" t="str">
        <f t="shared" si="78"/>
        <v>ColocaciónCrediconsumo0.095</v>
      </c>
      <c r="AY157" s="56" t="s">
        <v>38</v>
      </c>
      <c r="AZ157" s="57" t="s">
        <v>2</v>
      </c>
      <c r="BA157" s="58">
        <f t="shared" si="79"/>
        <v>9.5000000000000001E-2</v>
      </c>
      <c r="BB157" s="59">
        <f t="shared" si="80"/>
        <v>85.5</v>
      </c>
      <c r="BC157" s="60"/>
      <c r="BD157" s="142"/>
      <c r="BE157" s="60"/>
      <c r="BF157" s="60"/>
      <c r="BG157" s="60"/>
      <c r="BH157" s="60"/>
      <c r="BI157" s="60"/>
      <c r="BJ157" s="60"/>
      <c r="BK157" s="60"/>
    </row>
    <row r="158" spans="20:63">
      <c r="T158" s="56" t="str">
        <f t="shared" si="63"/>
        <v>ColocaciónCrediconsumo0.0975</v>
      </c>
      <c r="U158" s="56" t="s">
        <v>38</v>
      </c>
      <c r="V158" s="57" t="s">
        <v>2</v>
      </c>
      <c r="W158" s="58">
        <f>W159-0.25%</f>
        <v>9.7500000000000003E-2</v>
      </c>
      <c r="X158" s="59">
        <f t="shared" si="65"/>
        <v>39</v>
      </c>
      <c r="Y158" s="54"/>
      <c r="Z158" s="56" t="str">
        <f t="shared" si="66"/>
        <v>ColocaciónCrediconsumo0.0975</v>
      </c>
      <c r="AA158" s="56" t="s">
        <v>38</v>
      </c>
      <c r="AB158" s="57" t="s">
        <v>2</v>
      </c>
      <c r="AC158" s="58">
        <f>AC159-0.25%</f>
        <v>9.7500000000000003E-2</v>
      </c>
      <c r="AD158" s="59">
        <f t="shared" si="68"/>
        <v>48.75</v>
      </c>
      <c r="AE158" s="54"/>
      <c r="AF158" s="56" t="str">
        <f t="shared" si="69"/>
        <v>ColocaciónCrediconsumo0.0975</v>
      </c>
      <c r="AG158" s="56" t="s">
        <v>38</v>
      </c>
      <c r="AH158" s="57" t="s">
        <v>2</v>
      </c>
      <c r="AI158" s="58">
        <f>AI159-0.25%</f>
        <v>9.7500000000000003E-2</v>
      </c>
      <c r="AJ158" s="59">
        <f t="shared" si="71"/>
        <v>58.499999999999993</v>
      </c>
      <c r="AK158" s="54"/>
      <c r="AL158" s="56" t="str">
        <f t="shared" si="72"/>
        <v>ColocaciónCrediconsumo0.0975</v>
      </c>
      <c r="AM158" s="56" t="s">
        <v>38</v>
      </c>
      <c r="AN158" s="57" t="s">
        <v>2</v>
      </c>
      <c r="AO158" s="58">
        <f>AO159-0.25%</f>
        <v>9.7500000000000003E-2</v>
      </c>
      <c r="AP158" s="59">
        <f t="shared" si="74"/>
        <v>68.25</v>
      </c>
      <c r="AQ158" s="54"/>
      <c r="AR158" s="56" t="str">
        <f t="shared" si="75"/>
        <v>ColocaciónCrediconsumo0.0975</v>
      </c>
      <c r="AS158" s="56" t="s">
        <v>38</v>
      </c>
      <c r="AT158" s="57" t="s">
        <v>2</v>
      </c>
      <c r="AU158" s="58">
        <f>AU159-0.25%</f>
        <v>9.7500000000000003E-2</v>
      </c>
      <c r="AV158" s="59">
        <f t="shared" si="77"/>
        <v>78</v>
      </c>
      <c r="AW158" s="54"/>
      <c r="AX158" s="56" t="str">
        <f t="shared" si="78"/>
        <v>ColocaciónCrediconsumo0.0975</v>
      </c>
      <c r="AY158" s="56" t="s">
        <v>38</v>
      </c>
      <c r="AZ158" s="57" t="s">
        <v>2</v>
      </c>
      <c r="BA158" s="58">
        <f>BA159-0.25%</f>
        <v>9.7500000000000003E-2</v>
      </c>
      <c r="BB158" s="59">
        <f t="shared" si="80"/>
        <v>87.75</v>
      </c>
      <c r="BC158" s="60"/>
      <c r="BD158" s="142"/>
      <c r="BE158" s="60"/>
      <c r="BF158" s="60"/>
      <c r="BG158" s="60"/>
      <c r="BH158" s="60"/>
      <c r="BI158" s="60"/>
      <c r="BJ158" s="60"/>
      <c r="BK158" s="60"/>
    </row>
    <row r="159" spans="20:63">
      <c r="T159" s="56" t="str">
        <f>U159&amp;V159&amp;W159</f>
        <v>ColocaciónCrediconsumo0.1</v>
      </c>
      <c r="U159" s="56" t="s">
        <v>38</v>
      </c>
      <c r="V159" s="57" t="s">
        <v>2</v>
      </c>
      <c r="W159" s="58">
        <v>0.1</v>
      </c>
      <c r="X159" s="59">
        <f t="shared" si="65"/>
        <v>40</v>
      </c>
      <c r="Y159" s="60"/>
      <c r="Z159" s="56" t="str">
        <f>AA159&amp;AB159&amp;AC159</f>
        <v>ColocaciónCrediconsumo0.1</v>
      </c>
      <c r="AA159" s="56" t="s">
        <v>38</v>
      </c>
      <c r="AB159" s="57" t="s">
        <v>2</v>
      </c>
      <c r="AC159" s="58">
        <v>0.1</v>
      </c>
      <c r="AD159" s="59">
        <f t="shared" si="68"/>
        <v>50</v>
      </c>
      <c r="AE159" s="60"/>
      <c r="AF159" s="56" t="str">
        <f>AG159&amp;AH159&amp;AI159</f>
        <v>ColocaciónCrediconsumo0.1</v>
      </c>
      <c r="AG159" s="56" t="s">
        <v>38</v>
      </c>
      <c r="AH159" s="57" t="s">
        <v>2</v>
      </c>
      <c r="AI159" s="58">
        <v>0.1</v>
      </c>
      <c r="AJ159" s="59">
        <f t="shared" si="71"/>
        <v>60.000000000000007</v>
      </c>
      <c r="AK159" s="60"/>
      <c r="AL159" s="56" t="str">
        <f>AM159&amp;AN159&amp;AO159</f>
        <v>ColocaciónCrediconsumo0.1</v>
      </c>
      <c r="AM159" s="56" t="s">
        <v>38</v>
      </c>
      <c r="AN159" s="57" t="s">
        <v>2</v>
      </c>
      <c r="AO159" s="58">
        <v>0.1</v>
      </c>
      <c r="AP159" s="59">
        <f t="shared" si="74"/>
        <v>70</v>
      </c>
      <c r="AQ159" s="60"/>
      <c r="AR159" s="56" t="str">
        <f>AS159&amp;AT159&amp;AU159</f>
        <v>ColocaciónCrediconsumo0.1</v>
      </c>
      <c r="AS159" s="56" t="s">
        <v>38</v>
      </c>
      <c r="AT159" s="57" t="s">
        <v>2</v>
      </c>
      <c r="AU159" s="58">
        <v>0.1</v>
      </c>
      <c r="AV159" s="59">
        <f t="shared" si="77"/>
        <v>80</v>
      </c>
      <c r="AW159" s="60"/>
      <c r="AX159" s="56" t="str">
        <f>AY159&amp;AZ159&amp;BA159</f>
        <v>ColocaciónCrediconsumo0.1</v>
      </c>
      <c r="AY159" s="56" t="s">
        <v>38</v>
      </c>
      <c r="AZ159" s="57" t="s">
        <v>2</v>
      </c>
      <c r="BA159" s="58">
        <v>0.1</v>
      </c>
      <c r="BB159" s="59">
        <f t="shared" si="80"/>
        <v>90</v>
      </c>
      <c r="BC159" s="60"/>
      <c r="BD159" s="142"/>
      <c r="BE159" s="60"/>
      <c r="BF159" s="60"/>
      <c r="BG159" s="60"/>
      <c r="BH159" s="60"/>
      <c r="BI159" s="60"/>
      <c r="BJ159" s="60"/>
      <c r="BK159" s="60"/>
    </row>
    <row r="160" spans="20:63">
      <c r="T160" s="56" t="str">
        <f>U160&amp;V160&amp;W160</f>
        <v>ColocaciónCrediconsumo0.1025</v>
      </c>
      <c r="U160" s="56" t="s">
        <v>38</v>
      </c>
      <c r="V160" s="57" t="s">
        <v>2</v>
      </c>
      <c r="W160" s="58">
        <v>0.10250000000000001</v>
      </c>
      <c r="X160" s="59">
        <f t="shared" si="65"/>
        <v>41</v>
      </c>
      <c r="Y160" s="60"/>
      <c r="Z160" s="56" t="str">
        <f>AA160&amp;AB160&amp;AC160</f>
        <v>ColocaciónCrediconsumo0.1025</v>
      </c>
      <c r="AA160" s="56" t="s">
        <v>38</v>
      </c>
      <c r="AB160" s="57" t="s">
        <v>2</v>
      </c>
      <c r="AC160" s="58">
        <v>0.10250000000000001</v>
      </c>
      <c r="AD160" s="59">
        <f t="shared" si="68"/>
        <v>51.250000000000007</v>
      </c>
      <c r="AE160" s="60"/>
      <c r="AF160" s="56" t="str">
        <f>AG160&amp;AH160&amp;AI160</f>
        <v>ColocaciónCrediconsumo0.1025</v>
      </c>
      <c r="AG160" s="56" t="s">
        <v>38</v>
      </c>
      <c r="AH160" s="57" t="s">
        <v>2</v>
      </c>
      <c r="AI160" s="58">
        <v>0.10250000000000001</v>
      </c>
      <c r="AJ160" s="59">
        <f t="shared" si="71"/>
        <v>61.5</v>
      </c>
      <c r="AK160" s="60"/>
      <c r="AL160" s="56" t="str">
        <f>AM160&amp;AN160&amp;AO160</f>
        <v>ColocaciónCrediconsumo0.1025</v>
      </c>
      <c r="AM160" s="56" t="s">
        <v>38</v>
      </c>
      <c r="AN160" s="57" t="s">
        <v>2</v>
      </c>
      <c r="AO160" s="58">
        <v>0.10250000000000001</v>
      </c>
      <c r="AP160" s="59">
        <f t="shared" si="74"/>
        <v>71.75</v>
      </c>
      <c r="AQ160" s="60"/>
      <c r="AR160" s="56" t="str">
        <f>AS160&amp;AT160&amp;AU160</f>
        <v>ColocaciónCrediconsumo0.1025</v>
      </c>
      <c r="AS160" s="56" t="s">
        <v>38</v>
      </c>
      <c r="AT160" s="57" t="s">
        <v>2</v>
      </c>
      <c r="AU160" s="58">
        <v>0.10250000000000001</v>
      </c>
      <c r="AV160" s="59">
        <f t="shared" si="77"/>
        <v>82</v>
      </c>
      <c r="AW160" s="60"/>
      <c r="AX160" s="56" t="str">
        <f>AY160&amp;AZ160&amp;BA160</f>
        <v>ColocaciónCrediconsumo0.1025</v>
      </c>
      <c r="AY160" s="56" t="s">
        <v>38</v>
      </c>
      <c r="AZ160" s="57" t="s">
        <v>2</v>
      </c>
      <c r="BA160" s="58">
        <v>0.10250000000000001</v>
      </c>
      <c r="BB160" s="59">
        <f t="shared" si="80"/>
        <v>92.250000000000014</v>
      </c>
      <c r="BC160" s="60"/>
      <c r="BD160" s="142"/>
      <c r="BE160" s="60"/>
      <c r="BF160" s="60"/>
      <c r="BG160" s="60"/>
      <c r="BH160" s="60"/>
      <c r="BI160" s="60"/>
      <c r="BJ160" s="60"/>
      <c r="BK160" s="60"/>
    </row>
    <row r="161" spans="20:63">
      <c r="T161" s="56" t="str">
        <f>U161&amp;V161&amp;W161</f>
        <v>ColocaciónCrediconsumo0.105</v>
      </c>
      <c r="U161" s="56" t="s">
        <v>38</v>
      </c>
      <c r="V161" s="57" t="s">
        <v>2</v>
      </c>
      <c r="W161" s="58">
        <v>0.10500000000000001</v>
      </c>
      <c r="X161" s="59">
        <f t="shared" si="65"/>
        <v>42</v>
      </c>
      <c r="Y161" s="60"/>
      <c r="Z161" s="56" t="str">
        <f>AA161&amp;AB161&amp;AC161</f>
        <v>ColocaciónCrediconsumo0.105</v>
      </c>
      <c r="AA161" s="56" t="s">
        <v>38</v>
      </c>
      <c r="AB161" s="57" t="s">
        <v>2</v>
      </c>
      <c r="AC161" s="58">
        <v>0.10500000000000001</v>
      </c>
      <c r="AD161" s="59">
        <f t="shared" si="68"/>
        <v>52.5</v>
      </c>
      <c r="AE161" s="60"/>
      <c r="AF161" s="56" t="str">
        <f>AG161&amp;AH161&amp;AI161</f>
        <v>ColocaciónCrediconsumo0.105</v>
      </c>
      <c r="AG161" s="56" t="s">
        <v>38</v>
      </c>
      <c r="AH161" s="57" t="s">
        <v>2</v>
      </c>
      <c r="AI161" s="58">
        <v>0.10500000000000001</v>
      </c>
      <c r="AJ161" s="59">
        <f t="shared" si="71"/>
        <v>63.000000000000007</v>
      </c>
      <c r="AK161" s="60"/>
      <c r="AL161" s="56" t="str">
        <f>AM161&amp;AN161&amp;AO161</f>
        <v>ColocaciónCrediconsumo0.105</v>
      </c>
      <c r="AM161" s="56" t="s">
        <v>38</v>
      </c>
      <c r="AN161" s="57" t="s">
        <v>2</v>
      </c>
      <c r="AO161" s="58">
        <v>0.10500000000000001</v>
      </c>
      <c r="AP161" s="59">
        <f t="shared" si="74"/>
        <v>73.500000000000014</v>
      </c>
      <c r="AQ161" s="60"/>
      <c r="AR161" s="56" t="str">
        <f>AS161&amp;AT161&amp;AU161</f>
        <v>ColocaciónCrediconsumo0.105</v>
      </c>
      <c r="AS161" s="56" t="s">
        <v>38</v>
      </c>
      <c r="AT161" s="57" t="s">
        <v>2</v>
      </c>
      <c r="AU161" s="58">
        <v>0.10500000000000001</v>
      </c>
      <c r="AV161" s="59">
        <f t="shared" si="77"/>
        <v>84</v>
      </c>
      <c r="AW161" s="60"/>
      <c r="AX161" s="56" t="str">
        <f>AY161&amp;AZ161&amp;BA161</f>
        <v>ColocaciónCrediconsumo0.105</v>
      </c>
      <c r="AY161" s="56" t="s">
        <v>38</v>
      </c>
      <c r="AZ161" s="57" t="s">
        <v>2</v>
      </c>
      <c r="BA161" s="58">
        <v>0.10500000000000001</v>
      </c>
      <c r="BB161" s="59">
        <f t="shared" si="80"/>
        <v>94.5</v>
      </c>
      <c r="BC161" s="60"/>
      <c r="BD161" s="142"/>
      <c r="BE161" s="60"/>
      <c r="BF161" s="60"/>
      <c r="BG161" s="60"/>
      <c r="BH161" s="60"/>
      <c r="BI161" s="60"/>
      <c r="BJ161" s="60"/>
      <c r="BK161" s="60"/>
    </row>
    <row r="162" spans="20:63">
      <c r="T162" s="56" t="str">
        <f>U162&amp;V162&amp;W162</f>
        <v>ColocaciónCrediconsumo0.1075</v>
      </c>
      <c r="U162" s="56" t="s">
        <v>38</v>
      </c>
      <c r="V162" s="57" t="s">
        <v>2</v>
      </c>
      <c r="W162" s="58">
        <v>0.10750000000000001</v>
      </c>
      <c r="X162" s="59">
        <f t="shared" si="65"/>
        <v>43.000000000000007</v>
      </c>
      <c r="Y162" s="60"/>
      <c r="Z162" s="56" t="str">
        <f>AA162&amp;AB162&amp;AC162</f>
        <v>ColocaciónCrediconsumo0.1075</v>
      </c>
      <c r="AA162" s="56" t="s">
        <v>38</v>
      </c>
      <c r="AB162" s="57" t="s">
        <v>2</v>
      </c>
      <c r="AC162" s="58">
        <v>0.10750000000000001</v>
      </c>
      <c r="AD162" s="59">
        <f t="shared" si="68"/>
        <v>53.750000000000007</v>
      </c>
      <c r="AE162" s="60"/>
      <c r="AF162" s="56" t="str">
        <f>AG162&amp;AH162&amp;AI162</f>
        <v>ColocaciónCrediconsumo0.1075</v>
      </c>
      <c r="AG162" s="56" t="s">
        <v>38</v>
      </c>
      <c r="AH162" s="57" t="s">
        <v>2</v>
      </c>
      <c r="AI162" s="58">
        <v>0.10750000000000001</v>
      </c>
      <c r="AJ162" s="59">
        <f t="shared" si="71"/>
        <v>64.5</v>
      </c>
      <c r="AK162" s="60"/>
      <c r="AL162" s="56" t="str">
        <f>AM162&amp;AN162&amp;AO162</f>
        <v>ColocaciónCrediconsumo0.1075</v>
      </c>
      <c r="AM162" s="56" t="s">
        <v>38</v>
      </c>
      <c r="AN162" s="57" t="s">
        <v>2</v>
      </c>
      <c r="AO162" s="58">
        <v>0.10750000000000001</v>
      </c>
      <c r="AP162" s="59">
        <f t="shared" si="74"/>
        <v>75.25</v>
      </c>
      <c r="AQ162" s="60"/>
      <c r="AR162" s="56" t="str">
        <f>AS162&amp;AT162&amp;AU162</f>
        <v>ColocaciónCrediconsumo0.1075</v>
      </c>
      <c r="AS162" s="56" t="s">
        <v>38</v>
      </c>
      <c r="AT162" s="57" t="s">
        <v>2</v>
      </c>
      <c r="AU162" s="58">
        <v>0.10750000000000001</v>
      </c>
      <c r="AV162" s="59">
        <f t="shared" si="77"/>
        <v>86.000000000000014</v>
      </c>
      <c r="AW162" s="60"/>
      <c r="AX162" s="56" t="str">
        <f>AY162&amp;AZ162&amp;BA162</f>
        <v>ColocaciónCrediconsumo0.1075</v>
      </c>
      <c r="AY162" s="56" t="s">
        <v>38</v>
      </c>
      <c r="AZ162" s="57" t="s">
        <v>2</v>
      </c>
      <c r="BA162" s="58">
        <v>0.10750000000000001</v>
      </c>
      <c r="BB162" s="59">
        <f t="shared" si="80"/>
        <v>96.750000000000014</v>
      </c>
      <c r="BC162" s="60"/>
      <c r="BD162" s="142"/>
      <c r="BE162" s="60"/>
      <c r="BF162" s="60"/>
      <c r="BG162" s="60"/>
      <c r="BH162" s="60"/>
      <c r="BI162" s="60"/>
      <c r="BJ162" s="60"/>
      <c r="BK162" s="60"/>
    </row>
    <row r="163" spans="20:63">
      <c r="T163" s="56" t="str">
        <f t="shared" ref="T163:T219" si="81">U163&amp;V163&amp;W163</f>
        <v>ColocaciónCrediconsumo0.11</v>
      </c>
      <c r="U163" s="56" t="s">
        <v>38</v>
      </c>
      <c r="V163" s="57" t="s">
        <v>2</v>
      </c>
      <c r="W163" s="58">
        <v>0.11</v>
      </c>
      <c r="X163" s="59">
        <f t="shared" si="65"/>
        <v>44</v>
      </c>
      <c r="Y163" s="60"/>
      <c r="Z163" s="56" t="str">
        <f t="shared" ref="Z163:Z219" si="82">AA163&amp;AB163&amp;AC163</f>
        <v>ColocaciónCrediconsumo0.11</v>
      </c>
      <c r="AA163" s="56" t="s">
        <v>38</v>
      </c>
      <c r="AB163" s="57" t="s">
        <v>2</v>
      </c>
      <c r="AC163" s="58">
        <v>0.11</v>
      </c>
      <c r="AD163" s="59">
        <f t="shared" si="68"/>
        <v>55</v>
      </c>
      <c r="AE163" s="60"/>
      <c r="AF163" s="56" t="str">
        <f t="shared" ref="AF163:AF219" si="83">AG163&amp;AH163&amp;AI163</f>
        <v>ColocaciónCrediconsumo0.11</v>
      </c>
      <c r="AG163" s="56" t="s">
        <v>38</v>
      </c>
      <c r="AH163" s="57" t="s">
        <v>2</v>
      </c>
      <c r="AI163" s="58">
        <v>0.11</v>
      </c>
      <c r="AJ163" s="59">
        <f t="shared" si="71"/>
        <v>66</v>
      </c>
      <c r="AK163" s="60"/>
      <c r="AL163" s="56" t="str">
        <f t="shared" ref="AL163:AL219" si="84">AM163&amp;AN163&amp;AO163</f>
        <v>ColocaciónCrediconsumo0.11</v>
      </c>
      <c r="AM163" s="56" t="s">
        <v>38</v>
      </c>
      <c r="AN163" s="57" t="s">
        <v>2</v>
      </c>
      <c r="AO163" s="58">
        <v>0.11</v>
      </c>
      <c r="AP163" s="59">
        <f t="shared" si="74"/>
        <v>77</v>
      </c>
      <c r="AQ163" s="60"/>
      <c r="AR163" s="56" t="str">
        <f t="shared" ref="AR163:AR219" si="85">AS163&amp;AT163&amp;AU163</f>
        <v>ColocaciónCrediconsumo0.11</v>
      </c>
      <c r="AS163" s="56" t="s">
        <v>38</v>
      </c>
      <c r="AT163" s="57" t="s">
        <v>2</v>
      </c>
      <c r="AU163" s="58">
        <v>0.11</v>
      </c>
      <c r="AV163" s="59">
        <f t="shared" si="77"/>
        <v>88</v>
      </c>
      <c r="AW163" s="60"/>
      <c r="AX163" s="56" t="str">
        <f t="shared" ref="AX163:AX219" si="86">AY163&amp;AZ163&amp;BA163</f>
        <v>ColocaciónCrediconsumo0.11</v>
      </c>
      <c r="AY163" s="56" t="s">
        <v>38</v>
      </c>
      <c r="AZ163" s="57" t="s">
        <v>2</v>
      </c>
      <c r="BA163" s="58">
        <v>0.11</v>
      </c>
      <c r="BB163" s="59">
        <f t="shared" si="80"/>
        <v>99</v>
      </c>
      <c r="BC163" s="60"/>
      <c r="BD163" s="142"/>
      <c r="BE163" s="60"/>
      <c r="BF163" s="60"/>
      <c r="BG163" s="60"/>
      <c r="BH163" s="60"/>
      <c r="BI163" s="60"/>
      <c r="BJ163" s="60"/>
      <c r="BK163" s="60"/>
    </row>
    <row r="164" spans="20:63">
      <c r="T164" s="56" t="str">
        <f t="shared" si="81"/>
        <v>ColocaciónCrediconsumo0.1125</v>
      </c>
      <c r="U164" s="56" t="s">
        <v>38</v>
      </c>
      <c r="V164" s="57" t="s">
        <v>2</v>
      </c>
      <c r="W164" s="58">
        <v>0.1125</v>
      </c>
      <c r="X164" s="59">
        <f t="shared" si="65"/>
        <v>45</v>
      </c>
      <c r="Y164" s="60"/>
      <c r="Z164" s="56" t="str">
        <f t="shared" si="82"/>
        <v>ColocaciónCrediconsumo0.1125</v>
      </c>
      <c r="AA164" s="56" t="s">
        <v>38</v>
      </c>
      <c r="AB164" s="57" t="s">
        <v>2</v>
      </c>
      <c r="AC164" s="58">
        <v>0.1125</v>
      </c>
      <c r="AD164" s="59">
        <f t="shared" si="68"/>
        <v>56.25</v>
      </c>
      <c r="AE164" s="60"/>
      <c r="AF164" s="56" t="str">
        <f t="shared" si="83"/>
        <v>ColocaciónCrediconsumo0.1125</v>
      </c>
      <c r="AG164" s="56" t="s">
        <v>38</v>
      </c>
      <c r="AH164" s="57" t="s">
        <v>2</v>
      </c>
      <c r="AI164" s="58">
        <v>0.1125</v>
      </c>
      <c r="AJ164" s="59">
        <f t="shared" si="71"/>
        <v>67.5</v>
      </c>
      <c r="AK164" s="60"/>
      <c r="AL164" s="56" t="str">
        <f t="shared" si="84"/>
        <v>ColocaciónCrediconsumo0.1125</v>
      </c>
      <c r="AM164" s="56" t="s">
        <v>38</v>
      </c>
      <c r="AN164" s="57" t="s">
        <v>2</v>
      </c>
      <c r="AO164" s="58">
        <v>0.1125</v>
      </c>
      <c r="AP164" s="59">
        <f t="shared" si="74"/>
        <v>78.75</v>
      </c>
      <c r="AQ164" s="60"/>
      <c r="AR164" s="56" t="str">
        <f t="shared" si="85"/>
        <v>ColocaciónCrediconsumo0.1125</v>
      </c>
      <c r="AS164" s="56" t="s">
        <v>38</v>
      </c>
      <c r="AT164" s="57" t="s">
        <v>2</v>
      </c>
      <c r="AU164" s="58">
        <v>0.1125</v>
      </c>
      <c r="AV164" s="59">
        <f t="shared" si="77"/>
        <v>90</v>
      </c>
      <c r="AW164" s="60"/>
      <c r="AX164" s="56" t="str">
        <f t="shared" si="86"/>
        <v>ColocaciónCrediconsumo0.1125</v>
      </c>
      <c r="AY164" s="56" t="s">
        <v>38</v>
      </c>
      <c r="AZ164" s="57" t="s">
        <v>2</v>
      </c>
      <c r="BA164" s="58">
        <v>0.1125</v>
      </c>
      <c r="BB164" s="59">
        <f t="shared" si="80"/>
        <v>101.25</v>
      </c>
      <c r="BC164" s="60"/>
      <c r="BD164" s="142"/>
      <c r="BE164" s="60"/>
      <c r="BF164" s="60"/>
      <c r="BG164" s="60"/>
      <c r="BH164" s="60"/>
      <c r="BI164" s="60"/>
      <c r="BJ164" s="60"/>
      <c r="BK164" s="60"/>
    </row>
    <row r="165" spans="20:63">
      <c r="T165" s="56" t="str">
        <f t="shared" si="81"/>
        <v>ColocaciónCrediconsumo0.115</v>
      </c>
      <c r="U165" s="56" t="s">
        <v>38</v>
      </c>
      <c r="V165" s="57" t="s">
        <v>2</v>
      </c>
      <c r="W165" s="58">
        <v>0.115</v>
      </c>
      <c r="X165" s="59">
        <f t="shared" si="65"/>
        <v>46</v>
      </c>
      <c r="Y165" s="60"/>
      <c r="Z165" s="56" t="str">
        <f t="shared" si="82"/>
        <v>ColocaciónCrediconsumo0.115</v>
      </c>
      <c r="AA165" s="56" t="s">
        <v>38</v>
      </c>
      <c r="AB165" s="57" t="s">
        <v>2</v>
      </c>
      <c r="AC165" s="58">
        <v>0.115</v>
      </c>
      <c r="AD165" s="59">
        <f t="shared" si="68"/>
        <v>57.500000000000007</v>
      </c>
      <c r="AE165" s="60"/>
      <c r="AF165" s="56" t="str">
        <f t="shared" si="83"/>
        <v>ColocaciónCrediconsumo0.115</v>
      </c>
      <c r="AG165" s="56" t="s">
        <v>38</v>
      </c>
      <c r="AH165" s="57" t="s">
        <v>2</v>
      </c>
      <c r="AI165" s="58">
        <v>0.115</v>
      </c>
      <c r="AJ165" s="59">
        <f t="shared" si="71"/>
        <v>69</v>
      </c>
      <c r="AK165" s="60"/>
      <c r="AL165" s="56" t="str">
        <f t="shared" si="84"/>
        <v>ColocaciónCrediconsumo0.115</v>
      </c>
      <c r="AM165" s="56" t="s">
        <v>38</v>
      </c>
      <c r="AN165" s="57" t="s">
        <v>2</v>
      </c>
      <c r="AO165" s="58">
        <v>0.115</v>
      </c>
      <c r="AP165" s="59">
        <f t="shared" si="74"/>
        <v>80.5</v>
      </c>
      <c r="AQ165" s="60"/>
      <c r="AR165" s="56" t="str">
        <f t="shared" si="85"/>
        <v>ColocaciónCrediconsumo0.115</v>
      </c>
      <c r="AS165" s="56" t="s">
        <v>38</v>
      </c>
      <c r="AT165" s="57" t="s">
        <v>2</v>
      </c>
      <c r="AU165" s="58">
        <v>0.115</v>
      </c>
      <c r="AV165" s="59">
        <f t="shared" si="77"/>
        <v>92</v>
      </c>
      <c r="AW165" s="60"/>
      <c r="AX165" s="56" t="str">
        <f t="shared" si="86"/>
        <v>ColocaciónCrediconsumo0.115</v>
      </c>
      <c r="AY165" s="56" t="s">
        <v>38</v>
      </c>
      <c r="AZ165" s="57" t="s">
        <v>2</v>
      </c>
      <c r="BA165" s="58">
        <v>0.115</v>
      </c>
      <c r="BB165" s="59">
        <f t="shared" si="80"/>
        <v>103.50000000000001</v>
      </c>
      <c r="BC165" s="60"/>
      <c r="BD165" s="142"/>
      <c r="BE165" s="60"/>
      <c r="BF165" s="60"/>
      <c r="BG165" s="60"/>
      <c r="BH165" s="60"/>
      <c r="BI165" s="60"/>
      <c r="BJ165" s="60"/>
      <c r="BK165" s="60"/>
    </row>
    <row r="166" spans="20:63">
      <c r="T166" s="56" t="str">
        <f t="shared" si="81"/>
        <v>ColocaciónCrediconsumo0.1175</v>
      </c>
      <c r="U166" s="56" t="s">
        <v>38</v>
      </c>
      <c r="V166" s="57" t="s">
        <v>2</v>
      </c>
      <c r="W166" s="58">
        <v>0.11750000000000001</v>
      </c>
      <c r="X166" s="59">
        <f t="shared" si="65"/>
        <v>47</v>
      </c>
      <c r="Y166" s="60"/>
      <c r="Z166" s="56" t="str">
        <f t="shared" si="82"/>
        <v>ColocaciónCrediconsumo0.1175</v>
      </c>
      <c r="AA166" s="56" t="s">
        <v>38</v>
      </c>
      <c r="AB166" s="57" t="s">
        <v>2</v>
      </c>
      <c r="AC166" s="58">
        <v>0.11750000000000001</v>
      </c>
      <c r="AD166" s="59">
        <f t="shared" si="68"/>
        <v>58.75</v>
      </c>
      <c r="AE166" s="60"/>
      <c r="AF166" s="56" t="str">
        <f t="shared" si="83"/>
        <v>ColocaciónCrediconsumo0.1175</v>
      </c>
      <c r="AG166" s="56" t="s">
        <v>38</v>
      </c>
      <c r="AH166" s="57" t="s">
        <v>2</v>
      </c>
      <c r="AI166" s="58">
        <v>0.11750000000000001</v>
      </c>
      <c r="AJ166" s="59">
        <f t="shared" si="71"/>
        <v>70.5</v>
      </c>
      <c r="AK166" s="60"/>
      <c r="AL166" s="56" t="str">
        <f t="shared" si="84"/>
        <v>ColocaciónCrediconsumo0.1175</v>
      </c>
      <c r="AM166" s="56" t="s">
        <v>38</v>
      </c>
      <c r="AN166" s="57" t="s">
        <v>2</v>
      </c>
      <c r="AO166" s="58">
        <v>0.11750000000000001</v>
      </c>
      <c r="AP166" s="59">
        <f t="shared" si="74"/>
        <v>82.25</v>
      </c>
      <c r="AQ166" s="60"/>
      <c r="AR166" s="56" t="str">
        <f t="shared" si="85"/>
        <v>ColocaciónCrediconsumo0.1175</v>
      </c>
      <c r="AS166" s="56" t="s">
        <v>38</v>
      </c>
      <c r="AT166" s="57" t="s">
        <v>2</v>
      </c>
      <c r="AU166" s="58">
        <v>0.11750000000000001</v>
      </c>
      <c r="AV166" s="59">
        <f t="shared" si="77"/>
        <v>94</v>
      </c>
      <c r="AW166" s="60"/>
      <c r="AX166" s="56" t="str">
        <f t="shared" si="86"/>
        <v>ColocaciónCrediconsumo0.1175</v>
      </c>
      <c r="AY166" s="56" t="s">
        <v>38</v>
      </c>
      <c r="AZ166" s="57" t="s">
        <v>2</v>
      </c>
      <c r="BA166" s="58">
        <v>0.11750000000000001</v>
      </c>
      <c r="BB166" s="59">
        <f t="shared" si="80"/>
        <v>105.75000000000001</v>
      </c>
      <c r="BC166" s="60"/>
      <c r="BD166" s="142"/>
      <c r="BE166" s="60"/>
      <c r="BF166" s="60"/>
      <c r="BG166" s="60"/>
      <c r="BH166" s="60"/>
      <c r="BI166" s="60"/>
      <c r="BJ166" s="60"/>
      <c r="BK166" s="60"/>
    </row>
    <row r="167" spans="20:63">
      <c r="T167" s="56" t="str">
        <f t="shared" si="81"/>
        <v>ColocaciónCrediconsumo0.12</v>
      </c>
      <c r="U167" s="56" t="s">
        <v>38</v>
      </c>
      <c r="V167" s="57" t="s">
        <v>2</v>
      </c>
      <c r="W167" s="58">
        <v>0.12</v>
      </c>
      <c r="X167" s="59">
        <f t="shared" si="65"/>
        <v>48</v>
      </c>
      <c r="Y167" s="60"/>
      <c r="Z167" s="56" t="str">
        <f t="shared" si="82"/>
        <v>ColocaciónCrediconsumo0.12</v>
      </c>
      <c r="AA167" s="56" t="s">
        <v>38</v>
      </c>
      <c r="AB167" s="57" t="s">
        <v>2</v>
      </c>
      <c r="AC167" s="58">
        <v>0.12</v>
      </c>
      <c r="AD167" s="59">
        <f t="shared" si="68"/>
        <v>60</v>
      </c>
      <c r="AE167" s="60"/>
      <c r="AF167" s="56" t="str">
        <f t="shared" si="83"/>
        <v>ColocaciónCrediconsumo0.12</v>
      </c>
      <c r="AG167" s="56" t="s">
        <v>38</v>
      </c>
      <c r="AH167" s="57" t="s">
        <v>2</v>
      </c>
      <c r="AI167" s="58">
        <v>0.12</v>
      </c>
      <c r="AJ167" s="59">
        <f t="shared" si="71"/>
        <v>72</v>
      </c>
      <c r="AK167" s="60"/>
      <c r="AL167" s="56" t="str">
        <f t="shared" si="84"/>
        <v>ColocaciónCrediconsumo0.12</v>
      </c>
      <c r="AM167" s="56" t="s">
        <v>38</v>
      </c>
      <c r="AN167" s="57" t="s">
        <v>2</v>
      </c>
      <c r="AO167" s="58">
        <v>0.12</v>
      </c>
      <c r="AP167" s="59">
        <f t="shared" si="74"/>
        <v>84</v>
      </c>
      <c r="AQ167" s="60"/>
      <c r="AR167" s="56" t="str">
        <f t="shared" si="85"/>
        <v>ColocaciónCrediconsumo0.12</v>
      </c>
      <c r="AS167" s="56" t="s">
        <v>38</v>
      </c>
      <c r="AT167" s="57" t="s">
        <v>2</v>
      </c>
      <c r="AU167" s="58">
        <v>0.12</v>
      </c>
      <c r="AV167" s="59">
        <f t="shared" si="77"/>
        <v>96</v>
      </c>
      <c r="AW167" s="60"/>
      <c r="AX167" s="56" t="str">
        <f t="shared" si="86"/>
        <v>ColocaciónCrediconsumo0.12</v>
      </c>
      <c r="AY167" s="56" t="s">
        <v>38</v>
      </c>
      <c r="AZ167" s="57" t="s">
        <v>2</v>
      </c>
      <c r="BA167" s="58">
        <v>0.12</v>
      </c>
      <c r="BB167" s="59">
        <f t="shared" si="80"/>
        <v>108</v>
      </c>
      <c r="BC167" s="60"/>
      <c r="BD167" s="142"/>
      <c r="BE167" s="60"/>
      <c r="BF167" s="60"/>
      <c r="BG167" s="60"/>
      <c r="BH167" s="60"/>
      <c r="BI167" s="60"/>
      <c r="BJ167" s="60"/>
      <c r="BK167" s="60"/>
    </row>
    <row r="168" spans="20:63">
      <c r="T168" s="56" t="str">
        <f t="shared" si="81"/>
        <v>ColocaciónCrediconsumo0.1225</v>
      </c>
      <c r="U168" s="56" t="s">
        <v>38</v>
      </c>
      <c r="V168" s="57" t="s">
        <v>2</v>
      </c>
      <c r="W168" s="58">
        <v>0.1225</v>
      </c>
      <c r="X168" s="59">
        <f t="shared" si="65"/>
        <v>49</v>
      </c>
      <c r="Y168" s="60"/>
      <c r="Z168" s="56" t="str">
        <f t="shared" si="82"/>
        <v>ColocaciónCrediconsumo0.1225</v>
      </c>
      <c r="AA168" s="56" t="s">
        <v>38</v>
      </c>
      <c r="AB168" s="57" t="s">
        <v>2</v>
      </c>
      <c r="AC168" s="58">
        <v>0.1225</v>
      </c>
      <c r="AD168" s="59">
        <f t="shared" si="68"/>
        <v>61.25</v>
      </c>
      <c r="AE168" s="60"/>
      <c r="AF168" s="56" t="str">
        <f t="shared" si="83"/>
        <v>ColocaciónCrediconsumo0.1225</v>
      </c>
      <c r="AG168" s="56" t="s">
        <v>38</v>
      </c>
      <c r="AH168" s="57" t="s">
        <v>2</v>
      </c>
      <c r="AI168" s="58">
        <v>0.1225</v>
      </c>
      <c r="AJ168" s="59">
        <f t="shared" si="71"/>
        <v>73.5</v>
      </c>
      <c r="AK168" s="60"/>
      <c r="AL168" s="56" t="str">
        <f t="shared" si="84"/>
        <v>ColocaciónCrediconsumo0.1225</v>
      </c>
      <c r="AM168" s="56" t="s">
        <v>38</v>
      </c>
      <c r="AN168" s="57" t="s">
        <v>2</v>
      </c>
      <c r="AO168" s="58">
        <v>0.1225</v>
      </c>
      <c r="AP168" s="59">
        <f t="shared" si="74"/>
        <v>85.749999999999986</v>
      </c>
      <c r="AQ168" s="60"/>
      <c r="AR168" s="56" t="str">
        <f t="shared" si="85"/>
        <v>ColocaciónCrediconsumo0.1225</v>
      </c>
      <c r="AS168" s="56" t="s">
        <v>38</v>
      </c>
      <c r="AT168" s="57" t="s">
        <v>2</v>
      </c>
      <c r="AU168" s="58">
        <v>0.1225</v>
      </c>
      <c r="AV168" s="59">
        <f t="shared" si="77"/>
        <v>98</v>
      </c>
      <c r="AW168" s="60"/>
      <c r="AX168" s="56" t="str">
        <f t="shared" si="86"/>
        <v>ColocaciónCrediconsumo0.1225</v>
      </c>
      <c r="AY168" s="56" t="s">
        <v>38</v>
      </c>
      <c r="AZ168" s="57" t="s">
        <v>2</v>
      </c>
      <c r="BA168" s="58">
        <v>0.1225</v>
      </c>
      <c r="BB168" s="59">
        <f t="shared" si="80"/>
        <v>110.25</v>
      </c>
      <c r="BC168" s="60"/>
      <c r="BD168" s="142"/>
      <c r="BE168" s="60"/>
      <c r="BF168" s="60"/>
      <c r="BG168" s="60"/>
      <c r="BH168" s="60"/>
      <c r="BI168" s="60"/>
      <c r="BJ168" s="60"/>
      <c r="BK168" s="60"/>
    </row>
    <row r="169" spans="20:63">
      <c r="T169" s="56" t="str">
        <f t="shared" si="81"/>
        <v>ColocaciónCrediconsumo0.125</v>
      </c>
      <c r="U169" s="56" t="s">
        <v>38</v>
      </c>
      <c r="V169" s="57" t="s">
        <v>2</v>
      </c>
      <c r="W169" s="58">
        <v>0.125</v>
      </c>
      <c r="X169" s="59">
        <f t="shared" si="65"/>
        <v>50</v>
      </c>
      <c r="Y169" s="60"/>
      <c r="Z169" s="56" t="str">
        <f t="shared" si="82"/>
        <v>ColocaciónCrediconsumo0.125</v>
      </c>
      <c r="AA169" s="56" t="s">
        <v>38</v>
      </c>
      <c r="AB169" s="57" t="s">
        <v>2</v>
      </c>
      <c r="AC169" s="58">
        <v>0.125</v>
      </c>
      <c r="AD169" s="59">
        <f t="shared" si="68"/>
        <v>62.5</v>
      </c>
      <c r="AE169" s="60"/>
      <c r="AF169" s="56" t="str">
        <f t="shared" si="83"/>
        <v>ColocaciónCrediconsumo0.125</v>
      </c>
      <c r="AG169" s="56" t="s">
        <v>38</v>
      </c>
      <c r="AH169" s="57" t="s">
        <v>2</v>
      </c>
      <c r="AI169" s="58">
        <v>0.125</v>
      </c>
      <c r="AJ169" s="59">
        <f t="shared" si="71"/>
        <v>75</v>
      </c>
      <c r="AK169" s="60"/>
      <c r="AL169" s="56" t="str">
        <f t="shared" si="84"/>
        <v>ColocaciónCrediconsumo0.125</v>
      </c>
      <c r="AM169" s="56" t="s">
        <v>38</v>
      </c>
      <c r="AN169" s="57" t="s">
        <v>2</v>
      </c>
      <c r="AO169" s="58">
        <v>0.125</v>
      </c>
      <c r="AP169" s="59">
        <f t="shared" si="74"/>
        <v>87.5</v>
      </c>
      <c r="AQ169" s="60"/>
      <c r="AR169" s="56" t="str">
        <f t="shared" si="85"/>
        <v>ColocaciónCrediconsumo0.125</v>
      </c>
      <c r="AS169" s="56" t="s">
        <v>38</v>
      </c>
      <c r="AT169" s="57" t="s">
        <v>2</v>
      </c>
      <c r="AU169" s="58">
        <v>0.125</v>
      </c>
      <c r="AV169" s="59">
        <f t="shared" si="77"/>
        <v>100</v>
      </c>
      <c r="AW169" s="60"/>
      <c r="AX169" s="56" t="str">
        <f t="shared" si="86"/>
        <v>ColocaciónCrediconsumo0.125</v>
      </c>
      <c r="AY169" s="56" t="s">
        <v>38</v>
      </c>
      <c r="AZ169" s="57" t="s">
        <v>2</v>
      </c>
      <c r="BA169" s="58">
        <v>0.125</v>
      </c>
      <c r="BB169" s="59">
        <f t="shared" si="80"/>
        <v>112.5</v>
      </c>
      <c r="BC169" s="60"/>
      <c r="BD169" s="142"/>
      <c r="BE169" s="60"/>
      <c r="BF169" s="60"/>
      <c r="BG169" s="60"/>
      <c r="BH169" s="60"/>
      <c r="BI169" s="60"/>
      <c r="BJ169" s="60"/>
      <c r="BK169" s="60"/>
    </row>
    <row r="170" spans="20:63">
      <c r="T170" s="56" t="str">
        <f t="shared" si="81"/>
        <v>ColocaciónCrediconsumo0.1275</v>
      </c>
      <c r="U170" s="56" t="s">
        <v>38</v>
      </c>
      <c r="V170" s="57" t="s">
        <v>2</v>
      </c>
      <c r="W170" s="58">
        <v>0.1275</v>
      </c>
      <c r="X170" s="59">
        <f t="shared" si="65"/>
        <v>51</v>
      </c>
      <c r="Y170" s="60"/>
      <c r="Z170" s="56" t="str">
        <f t="shared" si="82"/>
        <v>ColocaciónCrediconsumo0.1275</v>
      </c>
      <c r="AA170" s="56" t="s">
        <v>38</v>
      </c>
      <c r="AB170" s="57" t="s">
        <v>2</v>
      </c>
      <c r="AC170" s="58">
        <v>0.1275</v>
      </c>
      <c r="AD170" s="59">
        <f t="shared" si="68"/>
        <v>63.749999999999993</v>
      </c>
      <c r="AE170" s="60"/>
      <c r="AF170" s="56" t="str">
        <f t="shared" si="83"/>
        <v>ColocaciónCrediconsumo0.1275</v>
      </c>
      <c r="AG170" s="56" t="s">
        <v>38</v>
      </c>
      <c r="AH170" s="57" t="s">
        <v>2</v>
      </c>
      <c r="AI170" s="58">
        <v>0.1275</v>
      </c>
      <c r="AJ170" s="59">
        <f t="shared" si="71"/>
        <v>76.5</v>
      </c>
      <c r="AK170" s="60"/>
      <c r="AL170" s="56" t="str">
        <f t="shared" si="84"/>
        <v>ColocaciónCrediconsumo0.1275</v>
      </c>
      <c r="AM170" s="56" t="s">
        <v>38</v>
      </c>
      <c r="AN170" s="57" t="s">
        <v>2</v>
      </c>
      <c r="AO170" s="58">
        <v>0.1275</v>
      </c>
      <c r="AP170" s="59">
        <f t="shared" si="74"/>
        <v>89.25</v>
      </c>
      <c r="AQ170" s="60"/>
      <c r="AR170" s="56" t="str">
        <f t="shared" si="85"/>
        <v>ColocaciónCrediconsumo0.1275</v>
      </c>
      <c r="AS170" s="56" t="s">
        <v>38</v>
      </c>
      <c r="AT170" s="57" t="s">
        <v>2</v>
      </c>
      <c r="AU170" s="58">
        <v>0.1275</v>
      </c>
      <c r="AV170" s="59">
        <f t="shared" si="77"/>
        <v>102</v>
      </c>
      <c r="AW170" s="60"/>
      <c r="AX170" s="56" t="str">
        <f t="shared" si="86"/>
        <v>ColocaciónCrediconsumo0.1275</v>
      </c>
      <c r="AY170" s="56" t="s">
        <v>38</v>
      </c>
      <c r="AZ170" s="57" t="s">
        <v>2</v>
      </c>
      <c r="BA170" s="58">
        <v>0.1275</v>
      </c>
      <c r="BB170" s="59">
        <f t="shared" si="80"/>
        <v>114.75</v>
      </c>
    </row>
    <row r="171" spans="20:63">
      <c r="T171" s="56" t="str">
        <f t="shared" si="81"/>
        <v>ColocaciónCrediconsumo0.13</v>
      </c>
      <c r="U171" s="56" t="s">
        <v>38</v>
      </c>
      <c r="V171" s="57" t="s">
        <v>2</v>
      </c>
      <c r="W171" s="58">
        <v>0.13</v>
      </c>
      <c r="X171" s="59">
        <f t="shared" si="65"/>
        <v>52</v>
      </c>
      <c r="Y171" s="60"/>
      <c r="Z171" s="56" t="str">
        <f t="shared" si="82"/>
        <v>ColocaciónCrediconsumo0.13</v>
      </c>
      <c r="AA171" s="56" t="s">
        <v>38</v>
      </c>
      <c r="AB171" s="57" t="s">
        <v>2</v>
      </c>
      <c r="AC171" s="58">
        <v>0.13</v>
      </c>
      <c r="AD171" s="59">
        <f t="shared" si="68"/>
        <v>65</v>
      </c>
      <c r="AE171" s="60"/>
      <c r="AF171" s="56" t="str">
        <f t="shared" si="83"/>
        <v>ColocaciónCrediconsumo0.13</v>
      </c>
      <c r="AG171" s="56" t="s">
        <v>38</v>
      </c>
      <c r="AH171" s="57" t="s">
        <v>2</v>
      </c>
      <c r="AI171" s="58">
        <v>0.13</v>
      </c>
      <c r="AJ171" s="59">
        <f t="shared" si="71"/>
        <v>78</v>
      </c>
      <c r="AK171" s="60"/>
      <c r="AL171" s="56" t="str">
        <f t="shared" si="84"/>
        <v>ColocaciónCrediconsumo0.13</v>
      </c>
      <c r="AM171" s="56" t="s">
        <v>38</v>
      </c>
      <c r="AN171" s="57" t="s">
        <v>2</v>
      </c>
      <c r="AO171" s="58">
        <v>0.13</v>
      </c>
      <c r="AP171" s="59">
        <f t="shared" si="74"/>
        <v>91</v>
      </c>
      <c r="AQ171" s="60"/>
      <c r="AR171" s="56" t="str">
        <f t="shared" si="85"/>
        <v>ColocaciónCrediconsumo0.13</v>
      </c>
      <c r="AS171" s="56" t="s">
        <v>38</v>
      </c>
      <c r="AT171" s="57" t="s">
        <v>2</v>
      </c>
      <c r="AU171" s="58">
        <v>0.13</v>
      </c>
      <c r="AV171" s="59">
        <f t="shared" si="77"/>
        <v>104</v>
      </c>
      <c r="AW171" s="60"/>
      <c r="AX171" s="56" t="str">
        <f t="shared" si="86"/>
        <v>ColocaciónCrediconsumo0.13</v>
      </c>
      <c r="AY171" s="56" t="s">
        <v>38</v>
      </c>
      <c r="AZ171" s="57" t="s">
        <v>2</v>
      </c>
      <c r="BA171" s="58">
        <v>0.13</v>
      </c>
      <c r="BB171" s="59">
        <f t="shared" si="80"/>
        <v>116.99999999999999</v>
      </c>
      <c r="BC171" s="54"/>
      <c r="BD171" s="141"/>
      <c r="BE171" s="54"/>
      <c r="BF171" s="54"/>
      <c r="BG171" s="147"/>
      <c r="BH171" s="54"/>
      <c r="BI171" s="54"/>
      <c r="BJ171" s="54"/>
      <c r="BK171" s="54"/>
    </row>
    <row r="172" spans="20:63">
      <c r="T172" s="56" t="str">
        <f t="shared" si="81"/>
        <v>ColocaciónCrediconsumo0.1325</v>
      </c>
      <c r="U172" s="56" t="s">
        <v>38</v>
      </c>
      <c r="V172" s="57" t="s">
        <v>2</v>
      </c>
      <c r="W172" s="58">
        <v>0.13250000000000001</v>
      </c>
      <c r="X172" s="59">
        <f t="shared" si="65"/>
        <v>53</v>
      </c>
      <c r="Y172" s="60"/>
      <c r="Z172" s="56" t="str">
        <f t="shared" si="82"/>
        <v>ColocaciónCrediconsumo0.1325</v>
      </c>
      <c r="AA172" s="56" t="s">
        <v>38</v>
      </c>
      <c r="AB172" s="57" t="s">
        <v>2</v>
      </c>
      <c r="AC172" s="58">
        <v>0.13250000000000001</v>
      </c>
      <c r="AD172" s="59">
        <f t="shared" si="68"/>
        <v>66.250000000000014</v>
      </c>
      <c r="AE172" s="60"/>
      <c r="AF172" s="56" t="str">
        <f t="shared" si="83"/>
        <v>ColocaciónCrediconsumo0.1325</v>
      </c>
      <c r="AG172" s="56" t="s">
        <v>38</v>
      </c>
      <c r="AH172" s="57" t="s">
        <v>2</v>
      </c>
      <c r="AI172" s="58">
        <v>0.13250000000000001</v>
      </c>
      <c r="AJ172" s="59">
        <f t="shared" si="71"/>
        <v>79.5</v>
      </c>
      <c r="AK172" s="60"/>
      <c r="AL172" s="56" t="str">
        <f t="shared" si="84"/>
        <v>ColocaciónCrediconsumo0.1325</v>
      </c>
      <c r="AM172" s="56" t="s">
        <v>38</v>
      </c>
      <c r="AN172" s="57" t="s">
        <v>2</v>
      </c>
      <c r="AO172" s="58">
        <v>0.13250000000000001</v>
      </c>
      <c r="AP172" s="59">
        <f t="shared" si="74"/>
        <v>92.75</v>
      </c>
      <c r="AQ172" s="60"/>
      <c r="AR172" s="56" t="str">
        <f t="shared" si="85"/>
        <v>ColocaciónCrediconsumo0.1325</v>
      </c>
      <c r="AS172" s="56" t="s">
        <v>38</v>
      </c>
      <c r="AT172" s="57" t="s">
        <v>2</v>
      </c>
      <c r="AU172" s="58">
        <v>0.13250000000000001</v>
      </c>
      <c r="AV172" s="59">
        <f t="shared" si="77"/>
        <v>106</v>
      </c>
      <c r="AW172" s="60"/>
      <c r="AX172" s="56" t="str">
        <f t="shared" si="86"/>
        <v>ColocaciónCrediconsumo0.1325</v>
      </c>
      <c r="AY172" s="56" t="s">
        <v>38</v>
      </c>
      <c r="AZ172" s="57" t="s">
        <v>2</v>
      </c>
      <c r="BA172" s="58">
        <v>0.13250000000000001</v>
      </c>
      <c r="BB172" s="59">
        <f t="shared" si="80"/>
        <v>119.25000000000001</v>
      </c>
      <c r="BC172" s="60"/>
      <c r="BD172" s="142"/>
      <c r="BE172" s="60"/>
      <c r="BF172" s="60"/>
      <c r="BG172" s="60"/>
      <c r="BH172" s="60"/>
      <c r="BI172" s="60"/>
      <c r="BJ172" s="60"/>
      <c r="BK172" s="60"/>
    </row>
    <row r="173" spans="20:63">
      <c r="T173" s="56" t="str">
        <f t="shared" si="81"/>
        <v>ColocaciónCrediconsumo0.135</v>
      </c>
      <c r="U173" s="56" t="s">
        <v>38</v>
      </c>
      <c r="V173" s="57" t="s">
        <v>2</v>
      </c>
      <c r="W173" s="58">
        <v>0.13500000000000001</v>
      </c>
      <c r="X173" s="59">
        <f t="shared" si="65"/>
        <v>54</v>
      </c>
      <c r="Y173" s="60"/>
      <c r="Z173" s="56" t="str">
        <f t="shared" si="82"/>
        <v>ColocaciónCrediconsumo0.135</v>
      </c>
      <c r="AA173" s="56" t="s">
        <v>38</v>
      </c>
      <c r="AB173" s="57" t="s">
        <v>2</v>
      </c>
      <c r="AC173" s="58">
        <v>0.13500000000000001</v>
      </c>
      <c r="AD173" s="59">
        <f t="shared" si="68"/>
        <v>67.5</v>
      </c>
      <c r="AE173" s="60"/>
      <c r="AF173" s="56" t="str">
        <f t="shared" si="83"/>
        <v>ColocaciónCrediconsumo0.135</v>
      </c>
      <c r="AG173" s="56" t="s">
        <v>38</v>
      </c>
      <c r="AH173" s="57" t="s">
        <v>2</v>
      </c>
      <c r="AI173" s="58">
        <v>0.13500000000000001</v>
      </c>
      <c r="AJ173" s="59">
        <f t="shared" si="71"/>
        <v>81</v>
      </c>
      <c r="AK173" s="60"/>
      <c r="AL173" s="56" t="str">
        <f t="shared" si="84"/>
        <v>ColocaciónCrediconsumo0.135</v>
      </c>
      <c r="AM173" s="56" t="s">
        <v>38</v>
      </c>
      <c r="AN173" s="57" t="s">
        <v>2</v>
      </c>
      <c r="AO173" s="58">
        <v>0.13500000000000001</v>
      </c>
      <c r="AP173" s="59">
        <f t="shared" si="74"/>
        <v>94.5</v>
      </c>
      <c r="AQ173" s="60"/>
      <c r="AR173" s="56" t="str">
        <f t="shared" si="85"/>
        <v>ColocaciónCrediconsumo0.135</v>
      </c>
      <c r="AS173" s="56" t="s">
        <v>38</v>
      </c>
      <c r="AT173" s="57" t="s">
        <v>2</v>
      </c>
      <c r="AU173" s="58">
        <v>0.13500000000000001</v>
      </c>
      <c r="AV173" s="59">
        <f t="shared" si="77"/>
        <v>108</v>
      </c>
      <c r="AW173" s="60"/>
      <c r="AX173" s="56" t="str">
        <f t="shared" si="86"/>
        <v>ColocaciónCrediconsumo0.135</v>
      </c>
      <c r="AY173" s="56" t="s">
        <v>38</v>
      </c>
      <c r="AZ173" s="57" t="s">
        <v>2</v>
      </c>
      <c r="BA173" s="58">
        <v>0.13500000000000001</v>
      </c>
      <c r="BB173" s="59">
        <f t="shared" si="80"/>
        <v>121.5</v>
      </c>
      <c r="BC173" s="60"/>
      <c r="BD173" s="142"/>
      <c r="BE173" s="60"/>
      <c r="BF173" s="60"/>
      <c r="BG173" s="60"/>
      <c r="BH173" s="60"/>
      <c r="BI173" s="60"/>
      <c r="BJ173" s="60"/>
      <c r="BK173" s="60"/>
    </row>
    <row r="174" spans="20:63">
      <c r="T174" s="56" t="str">
        <f t="shared" si="81"/>
        <v>ColocaciónCrediconsumo0.1375</v>
      </c>
      <c r="U174" s="56" t="s">
        <v>38</v>
      </c>
      <c r="V174" s="57" t="s">
        <v>2</v>
      </c>
      <c r="W174" s="58">
        <v>0.13750000000000001</v>
      </c>
      <c r="X174" s="59">
        <f t="shared" si="65"/>
        <v>55</v>
      </c>
      <c r="Y174" s="60"/>
      <c r="Z174" s="56" t="str">
        <f t="shared" si="82"/>
        <v>ColocaciónCrediconsumo0.1375</v>
      </c>
      <c r="AA174" s="56" t="s">
        <v>38</v>
      </c>
      <c r="AB174" s="57" t="s">
        <v>2</v>
      </c>
      <c r="AC174" s="58">
        <v>0.13750000000000001</v>
      </c>
      <c r="AD174" s="59">
        <f t="shared" si="68"/>
        <v>68.75</v>
      </c>
      <c r="AE174" s="60"/>
      <c r="AF174" s="56" t="str">
        <f t="shared" si="83"/>
        <v>ColocaciónCrediconsumo0.1375</v>
      </c>
      <c r="AG174" s="56" t="s">
        <v>38</v>
      </c>
      <c r="AH174" s="57" t="s">
        <v>2</v>
      </c>
      <c r="AI174" s="58">
        <v>0.13750000000000001</v>
      </c>
      <c r="AJ174" s="59">
        <f t="shared" si="71"/>
        <v>82.5</v>
      </c>
      <c r="AK174" s="60"/>
      <c r="AL174" s="56" t="str">
        <f t="shared" si="84"/>
        <v>ColocaciónCrediconsumo0.1375</v>
      </c>
      <c r="AM174" s="56" t="s">
        <v>38</v>
      </c>
      <c r="AN174" s="57" t="s">
        <v>2</v>
      </c>
      <c r="AO174" s="58">
        <v>0.13750000000000001</v>
      </c>
      <c r="AP174" s="59">
        <f t="shared" si="74"/>
        <v>96.250000000000014</v>
      </c>
      <c r="AQ174" s="60"/>
      <c r="AR174" s="56" t="str">
        <f t="shared" si="85"/>
        <v>ColocaciónCrediconsumo0.1375</v>
      </c>
      <c r="AS174" s="56" t="s">
        <v>38</v>
      </c>
      <c r="AT174" s="57" t="s">
        <v>2</v>
      </c>
      <c r="AU174" s="58">
        <v>0.13750000000000001</v>
      </c>
      <c r="AV174" s="59">
        <f t="shared" si="77"/>
        <v>110</v>
      </c>
      <c r="AW174" s="60"/>
      <c r="AX174" s="56" t="str">
        <f t="shared" si="86"/>
        <v>ColocaciónCrediconsumo0.1375</v>
      </c>
      <c r="AY174" s="56" t="s">
        <v>38</v>
      </c>
      <c r="AZ174" s="57" t="s">
        <v>2</v>
      </c>
      <c r="BA174" s="58">
        <v>0.13750000000000001</v>
      </c>
      <c r="BB174" s="59">
        <f t="shared" si="80"/>
        <v>123.75</v>
      </c>
      <c r="BC174" s="60"/>
      <c r="BD174" s="142"/>
      <c r="BE174" s="60"/>
      <c r="BF174" s="60"/>
      <c r="BG174" s="60"/>
      <c r="BH174" s="60"/>
      <c r="BI174" s="60"/>
      <c r="BJ174" s="60"/>
      <c r="BK174" s="60"/>
    </row>
    <row r="175" spans="20:63">
      <c r="T175" s="56" t="str">
        <f t="shared" si="81"/>
        <v>ColocaciónCrediconsumo0.14</v>
      </c>
      <c r="U175" s="56" t="s">
        <v>38</v>
      </c>
      <c r="V175" s="57" t="s">
        <v>2</v>
      </c>
      <c r="W175" s="58">
        <v>0.14000000000000001</v>
      </c>
      <c r="X175" s="59">
        <f t="shared" si="65"/>
        <v>56.000000000000007</v>
      </c>
      <c r="Y175" s="60"/>
      <c r="Z175" s="56" t="str">
        <f t="shared" si="82"/>
        <v>ColocaciónCrediconsumo0.14</v>
      </c>
      <c r="AA175" s="56" t="s">
        <v>38</v>
      </c>
      <c r="AB175" s="57" t="s">
        <v>2</v>
      </c>
      <c r="AC175" s="58">
        <v>0.14000000000000001</v>
      </c>
      <c r="AD175" s="59">
        <f t="shared" si="68"/>
        <v>70</v>
      </c>
      <c r="AE175" s="60"/>
      <c r="AF175" s="56" t="str">
        <f t="shared" si="83"/>
        <v>ColocaciónCrediconsumo0.14</v>
      </c>
      <c r="AG175" s="56" t="s">
        <v>38</v>
      </c>
      <c r="AH175" s="57" t="s">
        <v>2</v>
      </c>
      <c r="AI175" s="58">
        <v>0.14000000000000001</v>
      </c>
      <c r="AJ175" s="59">
        <f t="shared" si="71"/>
        <v>84</v>
      </c>
      <c r="AK175" s="60"/>
      <c r="AL175" s="56" t="str">
        <f t="shared" si="84"/>
        <v>ColocaciónCrediconsumo0.14</v>
      </c>
      <c r="AM175" s="56" t="s">
        <v>38</v>
      </c>
      <c r="AN175" s="57" t="s">
        <v>2</v>
      </c>
      <c r="AO175" s="58">
        <v>0.14000000000000001</v>
      </c>
      <c r="AP175" s="59">
        <f t="shared" si="74"/>
        <v>98.000000000000014</v>
      </c>
      <c r="AQ175" s="60"/>
      <c r="AR175" s="56" t="str">
        <f t="shared" si="85"/>
        <v>ColocaciónCrediconsumo0.14</v>
      </c>
      <c r="AS175" s="56" t="s">
        <v>38</v>
      </c>
      <c r="AT175" s="57" t="s">
        <v>2</v>
      </c>
      <c r="AU175" s="58">
        <v>0.14000000000000001</v>
      </c>
      <c r="AV175" s="59">
        <f t="shared" si="77"/>
        <v>112.00000000000001</v>
      </c>
      <c r="AW175" s="60"/>
      <c r="AX175" s="56" t="str">
        <f t="shared" si="86"/>
        <v>ColocaciónCrediconsumo0.14</v>
      </c>
      <c r="AY175" s="56" t="s">
        <v>38</v>
      </c>
      <c r="AZ175" s="57" t="s">
        <v>2</v>
      </c>
      <c r="BA175" s="58">
        <v>0.14000000000000001</v>
      </c>
      <c r="BB175" s="59">
        <f t="shared" si="80"/>
        <v>126.00000000000001</v>
      </c>
      <c r="BC175" s="60"/>
      <c r="BD175" s="142"/>
      <c r="BE175" s="60"/>
      <c r="BF175" s="60"/>
      <c r="BG175" s="60"/>
      <c r="BH175" s="60"/>
      <c r="BI175" s="60"/>
      <c r="BJ175" s="60"/>
      <c r="BK175" s="60"/>
    </row>
    <row r="176" spans="20:63">
      <c r="T176" s="56" t="str">
        <f t="shared" si="81"/>
        <v>ColocaciónCrediconsumo0.1425</v>
      </c>
      <c r="U176" s="56" t="s">
        <v>38</v>
      </c>
      <c r="V176" s="57" t="s">
        <v>2</v>
      </c>
      <c r="W176" s="58">
        <v>0.14250000000000002</v>
      </c>
      <c r="X176" s="59">
        <f t="shared" si="65"/>
        <v>57.000000000000007</v>
      </c>
      <c r="Y176" s="60"/>
      <c r="Z176" s="56" t="str">
        <f t="shared" si="82"/>
        <v>ColocaciónCrediconsumo0.1425</v>
      </c>
      <c r="AA176" s="56" t="s">
        <v>38</v>
      </c>
      <c r="AB176" s="57" t="s">
        <v>2</v>
      </c>
      <c r="AC176" s="58">
        <v>0.14250000000000002</v>
      </c>
      <c r="AD176" s="59">
        <f t="shared" si="68"/>
        <v>71.250000000000014</v>
      </c>
      <c r="AE176" s="60"/>
      <c r="AF176" s="56" t="str">
        <f t="shared" si="83"/>
        <v>ColocaciónCrediconsumo0.1425</v>
      </c>
      <c r="AG176" s="56" t="s">
        <v>38</v>
      </c>
      <c r="AH176" s="57" t="s">
        <v>2</v>
      </c>
      <c r="AI176" s="58">
        <v>0.14250000000000002</v>
      </c>
      <c r="AJ176" s="59">
        <f t="shared" si="71"/>
        <v>85.500000000000014</v>
      </c>
      <c r="AK176" s="60"/>
      <c r="AL176" s="56" t="str">
        <f t="shared" si="84"/>
        <v>ColocaciónCrediconsumo0.1425</v>
      </c>
      <c r="AM176" s="56" t="s">
        <v>38</v>
      </c>
      <c r="AN176" s="57" t="s">
        <v>2</v>
      </c>
      <c r="AO176" s="58">
        <v>0.14250000000000002</v>
      </c>
      <c r="AP176" s="59">
        <f t="shared" si="74"/>
        <v>99.75</v>
      </c>
      <c r="AQ176" s="60"/>
      <c r="AR176" s="56" t="str">
        <f t="shared" si="85"/>
        <v>ColocaciónCrediconsumo0.1425</v>
      </c>
      <c r="AS176" s="56" t="s">
        <v>38</v>
      </c>
      <c r="AT176" s="57" t="s">
        <v>2</v>
      </c>
      <c r="AU176" s="58">
        <v>0.14250000000000002</v>
      </c>
      <c r="AV176" s="59">
        <f t="shared" si="77"/>
        <v>114.00000000000001</v>
      </c>
      <c r="AW176" s="60"/>
      <c r="AX176" s="56" t="str">
        <f t="shared" si="86"/>
        <v>ColocaciónCrediconsumo0.1425</v>
      </c>
      <c r="AY176" s="56" t="s">
        <v>38</v>
      </c>
      <c r="AZ176" s="57" t="s">
        <v>2</v>
      </c>
      <c r="BA176" s="58">
        <v>0.14250000000000002</v>
      </c>
      <c r="BB176" s="59">
        <f t="shared" si="80"/>
        <v>128.25000000000003</v>
      </c>
      <c r="BC176" s="60"/>
      <c r="BD176" s="142"/>
      <c r="BE176" s="60"/>
      <c r="BF176" s="60"/>
      <c r="BG176" s="60"/>
      <c r="BH176" s="60"/>
      <c r="BI176" s="60"/>
      <c r="BJ176" s="60"/>
      <c r="BK176" s="60"/>
    </row>
    <row r="177" spans="20:63">
      <c r="T177" s="56" t="str">
        <f t="shared" si="81"/>
        <v>ColocaciónCrediconsumo0.145</v>
      </c>
      <c r="U177" s="56" t="s">
        <v>38</v>
      </c>
      <c r="V177" s="57" t="s">
        <v>2</v>
      </c>
      <c r="W177" s="58">
        <v>0.14500000000000002</v>
      </c>
      <c r="X177" s="59">
        <f t="shared" si="65"/>
        <v>58.000000000000007</v>
      </c>
      <c r="Y177" s="60"/>
      <c r="Z177" s="56" t="str">
        <f t="shared" si="82"/>
        <v>ColocaciónCrediconsumo0.145</v>
      </c>
      <c r="AA177" s="56" t="s">
        <v>38</v>
      </c>
      <c r="AB177" s="57" t="s">
        <v>2</v>
      </c>
      <c r="AC177" s="58">
        <v>0.14500000000000002</v>
      </c>
      <c r="AD177" s="59">
        <f t="shared" si="68"/>
        <v>72.500000000000014</v>
      </c>
      <c r="AE177" s="60"/>
      <c r="AF177" s="56" t="str">
        <f t="shared" si="83"/>
        <v>ColocaciónCrediconsumo0.145</v>
      </c>
      <c r="AG177" s="56" t="s">
        <v>38</v>
      </c>
      <c r="AH177" s="57" t="s">
        <v>2</v>
      </c>
      <c r="AI177" s="58">
        <v>0.14500000000000002</v>
      </c>
      <c r="AJ177" s="59">
        <f t="shared" si="71"/>
        <v>87.000000000000014</v>
      </c>
      <c r="AK177" s="60"/>
      <c r="AL177" s="56" t="str">
        <f t="shared" si="84"/>
        <v>ColocaciónCrediconsumo0.145</v>
      </c>
      <c r="AM177" s="56" t="s">
        <v>38</v>
      </c>
      <c r="AN177" s="57" t="s">
        <v>2</v>
      </c>
      <c r="AO177" s="58">
        <v>0.14500000000000002</v>
      </c>
      <c r="AP177" s="59">
        <f t="shared" si="74"/>
        <v>101.50000000000001</v>
      </c>
      <c r="AQ177" s="60"/>
      <c r="AR177" s="56" t="str">
        <f t="shared" si="85"/>
        <v>ColocaciónCrediconsumo0.145</v>
      </c>
      <c r="AS177" s="56" t="s">
        <v>38</v>
      </c>
      <c r="AT177" s="57" t="s">
        <v>2</v>
      </c>
      <c r="AU177" s="58">
        <v>0.14500000000000002</v>
      </c>
      <c r="AV177" s="59">
        <f t="shared" si="77"/>
        <v>116.00000000000001</v>
      </c>
      <c r="AW177" s="60"/>
      <c r="AX177" s="56" t="str">
        <f t="shared" si="86"/>
        <v>ColocaciónCrediconsumo0.145</v>
      </c>
      <c r="AY177" s="56" t="s">
        <v>38</v>
      </c>
      <c r="AZ177" s="57" t="s">
        <v>2</v>
      </c>
      <c r="BA177" s="58">
        <v>0.14500000000000002</v>
      </c>
      <c r="BB177" s="59">
        <f t="shared" si="80"/>
        <v>130.5</v>
      </c>
      <c r="BC177" s="60"/>
      <c r="BD177" s="142"/>
      <c r="BE177" s="60"/>
      <c r="BF177" s="60"/>
      <c r="BG177" s="60"/>
      <c r="BH177" s="60"/>
      <c r="BI177" s="60"/>
      <c r="BJ177" s="60"/>
      <c r="BK177" s="60"/>
    </row>
    <row r="178" spans="20:63">
      <c r="T178" s="56" t="str">
        <f t="shared" si="81"/>
        <v>ColocaciónCrediconsumo0.1475</v>
      </c>
      <c r="U178" s="56" t="s">
        <v>38</v>
      </c>
      <c r="V178" s="57" t="s">
        <v>2</v>
      </c>
      <c r="W178" s="58">
        <v>0.14750000000000002</v>
      </c>
      <c r="X178" s="59">
        <f t="shared" si="65"/>
        <v>59.000000000000007</v>
      </c>
      <c r="Y178" s="60"/>
      <c r="Z178" s="56" t="str">
        <f t="shared" si="82"/>
        <v>ColocaciónCrediconsumo0.1475</v>
      </c>
      <c r="AA178" s="56" t="s">
        <v>38</v>
      </c>
      <c r="AB178" s="57" t="s">
        <v>2</v>
      </c>
      <c r="AC178" s="58">
        <v>0.14750000000000002</v>
      </c>
      <c r="AD178" s="59">
        <f t="shared" si="68"/>
        <v>73.75</v>
      </c>
      <c r="AE178" s="60"/>
      <c r="AF178" s="56" t="str">
        <f t="shared" si="83"/>
        <v>ColocaciónCrediconsumo0.1475</v>
      </c>
      <c r="AG178" s="56" t="s">
        <v>38</v>
      </c>
      <c r="AH178" s="57" t="s">
        <v>2</v>
      </c>
      <c r="AI178" s="58">
        <v>0.14750000000000002</v>
      </c>
      <c r="AJ178" s="59">
        <f t="shared" si="71"/>
        <v>88.500000000000014</v>
      </c>
      <c r="AK178" s="60"/>
      <c r="AL178" s="56" t="str">
        <f t="shared" si="84"/>
        <v>ColocaciónCrediconsumo0.1475</v>
      </c>
      <c r="AM178" s="56" t="s">
        <v>38</v>
      </c>
      <c r="AN178" s="57" t="s">
        <v>2</v>
      </c>
      <c r="AO178" s="58">
        <v>0.14750000000000002</v>
      </c>
      <c r="AP178" s="59">
        <f t="shared" si="74"/>
        <v>103.25000000000001</v>
      </c>
      <c r="AQ178" s="60"/>
      <c r="AR178" s="56" t="str">
        <f t="shared" si="85"/>
        <v>ColocaciónCrediconsumo0.1475</v>
      </c>
      <c r="AS178" s="56" t="s">
        <v>38</v>
      </c>
      <c r="AT178" s="57" t="s">
        <v>2</v>
      </c>
      <c r="AU178" s="58">
        <v>0.14750000000000002</v>
      </c>
      <c r="AV178" s="59">
        <f t="shared" si="77"/>
        <v>118.00000000000001</v>
      </c>
      <c r="AW178" s="60"/>
      <c r="AX178" s="56" t="str">
        <f t="shared" si="86"/>
        <v>ColocaciónCrediconsumo0.1475</v>
      </c>
      <c r="AY178" s="56" t="s">
        <v>38</v>
      </c>
      <c r="AZ178" s="57" t="s">
        <v>2</v>
      </c>
      <c r="BA178" s="58">
        <v>0.14750000000000002</v>
      </c>
      <c r="BB178" s="59">
        <f t="shared" si="80"/>
        <v>132.75</v>
      </c>
      <c r="BC178" s="60"/>
      <c r="BD178" s="142"/>
      <c r="BE178" s="60"/>
      <c r="BF178" s="60"/>
      <c r="BG178" s="60"/>
      <c r="BH178" s="60"/>
      <c r="BI178" s="60"/>
      <c r="BJ178" s="60"/>
      <c r="BK178" s="60"/>
    </row>
    <row r="179" spans="20:63">
      <c r="T179" s="56" t="str">
        <f t="shared" si="81"/>
        <v>ColocaciónCrediconsumo0.15</v>
      </c>
      <c r="U179" s="56" t="s">
        <v>38</v>
      </c>
      <c r="V179" s="57" t="s">
        <v>2</v>
      </c>
      <c r="W179" s="58">
        <v>0.15000000000000002</v>
      </c>
      <c r="X179" s="59">
        <f t="shared" si="65"/>
        <v>60.000000000000007</v>
      </c>
      <c r="Y179" s="60"/>
      <c r="Z179" s="56" t="str">
        <f t="shared" si="82"/>
        <v>ColocaciónCrediconsumo0.15</v>
      </c>
      <c r="AA179" s="56" t="s">
        <v>38</v>
      </c>
      <c r="AB179" s="57" t="s">
        <v>2</v>
      </c>
      <c r="AC179" s="58">
        <v>0.15000000000000002</v>
      </c>
      <c r="AD179" s="59">
        <f t="shared" si="68"/>
        <v>75.000000000000014</v>
      </c>
      <c r="AE179" s="60"/>
      <c r="AF179" s="56" t="str">
        <f t="shared" si="83"/>
        <v>ColocaciónCrediconsumo0.15</v>
      </c>
      <c r="AG179" s="56" t="s">
        <v>38</v>
      </c>
      <c r="AH179" s="57" t="s">
        <v>2</v>
      </c>
      <c r="AI179" s="58">
        <v>0.15000000000000002</v>
      </c>
      <c r="AJ179" s="59">
        <f t="shared" si="71"/>
        <v>90.000000000000014</v>
      </c>
      <c r="AK179" s="60"/>
      <c r="AL179" s="56" t="str">
        <f t="shared" si="84"/>
        <v>ColocaciónCrediconsumo0.15</v>
      </c>
      <c r="AM179" s="56" t="s">
        <v>38</v>
      </c>
      <c r="AN179" s="57" t="s">
        <v>2</v>
      </c>
      <c r="AO179" s="58">
        <v>0.15000000000000002</v>
      </c>
      <c r="AP179" s="59">
        <f t="shared" si="74"/>
        <v>105.00000000000003</v>
      </c>
      <c r="AQ179" s="60"/>
      <c r="AR179" s="56" t="str">
        <f t="shared" si="85"/>
        <v>ColocaciónCrediconsumo0.15</v>
      </c>
      <c r="AS179" s="56" t="s">
        <v>38</v>
      </c>
      <c r="AT179" s="57" t="s">
        <v>2</v>
      </c>
      <c r="AU179" s="58">
        <v>0.15000000000000002</v>
      </c>
      <c r="AV179" s="59">
        <f t="shared" si="77"/>
        <v>120.00000000000001</v>
      </c>
      <c r="AW179" s="60"/>
      <c r="AX179" s="56" t="str">
        <f t="shared" si="86"/>
        <v>ColocaciónCrediconsumo0.15</v>
      </c>
      <c r="AY179" s="56" t="s">
        <v>38</v>
      </c>
      <c r="AZ179" s="57" t="s">
        <v>2</v>
      </c>
      <c r="BA179" s="58">
        <v>0.15000000000000002</v>
      </c>
      <c r="BB179" s="59">
        <f t="shared" si="80"/>
        <v>135</v>
      </c>
      <c r="BC179" s="60"/>
      <c r="BD179" s="142"/>
      <c r="BE179" s="60"/>
      <c r="BF179" s="60"/>
      <c r="BG179" s="60"/>
      <c r="BH179" s="60"/>
      <c r="BI179" s="60"/>
      <c r="BJ179" s="60"/>
      <c r="BK179" s="60"/>
    </row>
    <row r="180" spans="20:63">
      <c r="T180" s="56" t="str">
        <f t="shared" si="81"/>
        <v>ColocaciónCrediconsumo0.1525</v>
      </c>
      <c r="U180" s="56" t="s">
        <v>38</v>
      </c>
      <c r="V180" s="57" t="s">
        <v>2</v>
      </c>
      <c r="W180" s="58">
        <v>0.15250000000000002</v>
      </c>
      <c r="X180" s="59">
        <f t="shared" si="65"/>
        <v>61.000000000000007</v>
      </c>
      <c r="Y180" s="60"/>
      <c r="Z180" s="56" t="str">
        <f t="shared" si="82"/>
        <v>ColocaciónCrediconsumo0.1525</v>
      </c>
      <c r="AA180" s="56" t="s">
        <v>38</v>
      </c>
      <c r="AB180" s="57" t="s">
        <v>2</v>
      </c>
      <c r="AC180" s="58">
        <v>0.15250000000000002</v>
      </c>
      <c r="AD180" s="59">
        <f t="shared" si="68"/>
        <v>76.250000000000014</v>
      </c>
      <c r="AE180" s="60"/>
      <c r="AF180" s="56" t="str">
        <f t="shared" si="83"/>
        <v>ColocaciónCrediconsumo0.1525</v>
      </c>
      <c r="AG180" s="56" t="s">
        <v>38</v>
      </c>
      <c r="AH180" s="57" t="s">
        <v>2</v>
      </c>
      <c r="AI180" s="58">
        <v>0.15250000000000002</v>
      </c>
      <c r="AJ180" s="59">
        <f t="shared" si="71"/>
        <v>91.500000000000014</v>
      </c>
      <c r="AK180" s="60"/>
      <c r="AL180" s="56" t="str">
        <f t="shared" si="84"/>
        <v>ColocaciónCrediconsumo0.1525</v>
      </c>
      <c r="AM180" s="56" t="s">
        <v>38</v>
      </c>
      <c r="AN180" s="57" t="s">
        <v>2</v>
      </c>
      <c r="AO180" s="58">
        <v>0.15250000000000002</v>
      </c>
      <c r="AP180" s="59">
        <f t="shared" si="74"/>
        <v>106.75000000000001</v>
      </c>
      <c r="AQ180" s="60"/>
      <c r="AR180" s="56" t="str">
        <f t="shared" si="85"/>
        <v>ColocaciónCrediconsumo0.1525</v>
      </c>
      <c r="AS180" s="56" t="s">
        <v>38</v>
      </c>
      <c r="AT180" s="57" t="s">
        <v>2</v>
      </c>
      <c r="AU180" s="58">
        <v>0.15250000000000002</v>
      </c>
      <c r="AV180" s="59">
        <f t="shared" si="77"/>
        <v>122.00000000000001</v>
      </c>
      <c r="AW180" s="60"/>
      <c r="AX180" s="56" t="str">
        <f t="shared" si="86"/>
        <v>ColocaciónCrediconsumo0.1525</v>
      </c>
      <c r="AY180" s="56" t="s">
        <v>38</v>
      </c>
      <c r="AZ180" s="57" t="s">
        <v>2</v>
      </c>
      <c r="BA180" s="58">
        <v>0.15250000000000002</v>
      </c>
      <c r="BB180" s="59">
        <f t="shared" si="80"/>
        <v>137.25000000000003</v>
      </c>
      <c r="BC180" s="60"/>
      <c r="BD180" s="142"/>
      <c r="BE180" s="60"/>
      <c r="BF180" s="60"/>
      <c r="BG180" s="60"/>
      <c r="BH180" s="60"/>
      <c r="BI180" s="60"/>
      <c r="BJ180" s="60"/>
      <c r="BK180" s="60"/>
    </row>
    <row r="181" spans="20:63">
      <c r="T181" s="56" t="str">
        <f t="shared" si="81"/>
        <v>ColocaciónCrediconsumo0.155</v>
      </c>
      <c r="U181" s="56" t="s">
        <v>38</v>
      </c>
      <c r="V181" s="57" t="s">
        <v>2</v>
      </c>
      <c r="W181" s="58">
        <v>0.15500000000000003</v>
      </c>
      <c r="X181" s="59">
        <f t="shared" si="65"/>
        <v>62.000000000000007</v>
      </c>
      <c r="Y181" s="60"/>
      <c r="Z181" s="56" t="str">
        <f t="shared" si="82"/>
        <v>ColocaciónCrediconsumo0.155</v>
      </c>
      <c r="AA181" s="56" t="s">
        <v>38</v>
      </c>
      <c r="AB181" s="57" t="s">
        <v>2</v>
      </c>
      <c r="AC181" s="58">
        <v>0.15500000000000003</v>
      </c>
      <c r="AD181" s="59">
        <f t="shared" si="68"/>
        <v>77.500000000000014</v>
      </c>
      <c r="AE181" s="60"/>
      <c r="AF181" s="56" t="str">
        <f t="shared" si="83"/>
        <v>ColocaciónCrediconsumo0.155</v>
      </c>
      <c r="AG181" s="56" t="s">
        <v>38</v>
      </c>
      <c r="AH181" s="57" t="s">
        <v>2</v>
      </c>
      <c r="AI181" s="58">
        <v>0.15500000000000003</v>
      </c>
      <c r="AJ181" s="59">
        <f t="shared" si="71"/>
        <v>93.000000000000014</v>
      </c>
      <c r="AK181" s="60"/>
      <c r="AL181" s="56" t="str">
        <f t="shared" si="84"/>
        <v>ColocaciónCrediconsumo0.155</v>
      </c>
      <c r="AM181" s="56" t="s">
        <v>38</v>
      </c>
      <c r="AN181" s="57" t="s">
        <v>2</v>
      </c>
      <c r="AO181" s="58">
        <v>0.15500000000000003</v>
      </c>
      <c r="AP181" s="59">
        <f t="shared" si="74"/>
        <v>108.50000000000001</v>
      </c>
      <c r="AQ181" s="60"/>
      <c r="AR181" s="56" t="str">
        <f t="shared" si="85"/>
        <v>ColocaciónCrediconsumo0.155</v>
      </c>
      <c r="AS181" s="56" t="s">
        <v>38</v>
      </c>
      <c r="AT181" s="57" t="s">
        <v>2</v>
      </c>
      <c r="AU181" s="58">
        <v>0.15500000000000003</v>
      </c>
      <c r="AV181" s="59">
        <f t="shared" si="77"/>
        <v>124.00000000000001</v>
      </c>
      <c r="AW181" s="60"/>
      <c r="AX181" s="56" t="str">
        <f t="shared" si="86"/>
        <v>ColocaciónCrediconsumo0.155</v>
      </c>
      <c r="AY181" s="56" t="s">
        <v>38</v>
      </c>
      <c r="AZ181" s="57" t="s">
        <v>2</v>
      </c>
      <c r="BA181" s="58">
        <v>0.15500000000000003</v>
      </c>
      <c r="BB181" s="59">
        <f t="shared" si="80"/>
        <v>139.50000000000003</v>
      </c>
      <c r="BC181" s="60"/>
      <c r="BD181" s="142"/>
      <c r="BE181" s="60"/>
      <c r="BF181" s="60"/>
      <c r="BG181" s="60"/>
      <c r="BH181" s="60"/>
      <c r="BI181" s="60"/>
      <c r="BJ181" s="60"/>
      <c r="BK181" s="60"/>
    </row>
    <row r="182" spans="20:63">
      <c r="T182" s="56" t="str">
        <f t="shared" si="81"/>
        <v>ColocaciónCrediconsumo0.1575</v>
      </c>
      <c r="U182" s="56" t="s">
        <v>38</v>
      </c>
      <c r="V182" s="57" t="s">
        <v>2</v>
      </c>
      <c r="W182" s="58">
        <v>0.15750000000000003</v>
      </c>
      <c r="X182" s="59">
        <f t="shared" si="65"/>
        <v>63.000000000000007</v>
      </c>
      <c r="Y182" s="60"/>
      <c r="Z182" s="56" t="str">
        <f t="shared" si="82"/>
        <v>ColocaciónCrediconsumo0.1575</v>
      </c>
      <c r="AA182" s="56" t="s">
        <v>38</v>
      </c>
      <c r="AB182" s="57" t="s">
        <v>2</v>
      </c>
      <c r="AC182" s="58">
        <v>0.15750000000000003</v>
      </c>
      <c r="AD182" s="59">
        <f t="shared" si="68"/>
        <v>78.750000000000014</v>
      </c>
      <c r="AE182" s="60"/>
      <c r="AF182" s="56" t="str">
        <f t="shared" si="83"/>
        <v>ColocaciónCrediconsumo0.1575</v>
      </c>
      <c r="AG182" s="56" t="s">
        <v>38</v>
      </c>
      <c r="AH182" s="57" t="s">
        <v>2</v>
      </c>
      <c r="AI182" s="58">
        <v>0.15750000000000003</v>
      </c>
      <c r="AJ182" s="59">
        <f t="shared" si="71"/>
        <v>94.500000000000014</v>
      </c>
      <c r="AK182" s="60"/>
      <c r="AL182" s="56" t="str">
        <f t="shared" si="84"/>
        <v>ColocaciónCrediconsumo0.1575</v>
      </c>
      <c r="AM182" s="56" t="s">
        <v>38</v>
      </c>
      <c r="AN182" s="57" t="s">
        <v>2</v>
      </c>
      <c r="AO182" s="58">
        <v>0.15750000000000003</v>
      </c>
      <c r="AP182" s="59">
        <f t="shared" si="74"/>
        <v>110.25000000000003</v>
      </c>
      <c r="AQ182" s="60"/>
      <c r="AR182" s="56" t="str">
        <f t="shared" si="85"/>
        <v>ColocaciónCrediconsumo0.1575</v>
      </c>
      <c r="AS182" s="56" t="s">
        <v>38</v>
      </c>
      <c r="AT182" s="57" t="s">
        <v>2</v>
      </c>
      <c r="AU182" s="58">
        <v>0.15750000000000003</v>
      </c>
      <c r="AV182" s="59">
        <f t="shared" si="77"/>
        <v>126.00000000000001</v>
      </c>
      <c r="AW182" s="60"/>
      <c r="AX182" s="56" t="str">
        <f t="shared" si="86"/>
        <v>ColocaciónCrediconsumo0.1575</v>
      </c>
      <c r="AY182" s="56" t="s">
        <v>38</v>
      </c>
      <c r="AZ182" s="57" t="s">
        <v>2</v>
      </c>
      <c r="BA182" s="58">
        <v>0.15750000000000003</v>
      </c>
      <c r="BB182" s="59">
        <f t="shared" si="80"/>
        <v>141.75000000000003</v>
      </c>
      <c r="BC182" s="60"/>
      <c r="BD182" s="142"/>
      <c r="BE182" s="60"/>
      <c r="BF182" s="60"/>
      <c r="BG182" s="60"/>
      <c r="BH182" s="60"/>
      <c r="BI182" s="60"/>
      <c r="BJ182" s="60"/>
      <c r="BK182" s="60"/>
    </row>
    <row r="183" spans="20:63">
      <c r="T183" s="56" t="str">
        <f t="shared" si="81"/>
        <v>ColocaciónCrediconsumo0.16</v>
      </c>
      <c r="U183" s="56" t="s">
        <v>38</v>
      </c>
      <c r="V183" s="57" t="s">
        <v>2</v>
      </c>
      <c r="W183" s="58">
        <v>0.16000000000000003</v>
      </c>
      <c r="X183" s="59">
        <f t="shared" si="65"/>
        <v>64.000000000000014</v>
      </c>
      <c r="Y183" s="60"/>
      <c r="Z183" s="56" t="str">
        <f t="shared" si="82"/>
        <v>ColocaciónCrediconsumo0.16</v>
      </c>
      <c r="AA183" s="56" t="s">
        <v>38</v>
      </c>
      <c r="AB183" s="57" t="s">
        <v>2</v>
      </c>
      <c r="AC183" s="58">
        <v>0.16000000000000003</v>
      </c>
      <c r="AD183" s="59">
        <f t="shared" si="68"/>
        <v>80.000000000000014</v>
      </c>
      <c r="AE183" s="60"/>
      <c r="AF183" s="56" t="str">
        <f t="shared" si="83"/>
        <v>ColocaciónCrediconsumo0.16</v>
      </c>
      <c r="AG183" s="56" t="s">
        <v>38</v>
      </c>
      <c r="AH183" s="57" t="s">
        <v>2</v>
      </c>
      <c r="AI183" s="58">
        <v>0.16000000000000003</v>
      </c>
      <c r="AJ183" s="59">
        <f t="shared" si="71"/>
        <v>96.000000000000014</v>
      </c>
      <c r="AK183" s="60"/>
      <c r="AL183" s="56" t="str">
        <f t="shared" si="84"/>
        <v>ColocaciónCrediconsumo0.16</v>
      </c>
      <c r="AM183" s="56" t="s">
        <v>38</v>
      </c>
      <c r="AN183" s="57" t="s">
        <v>2</v>
      </c>
      <c r="AO183" s="58">
        <v>0.16000000000000003</v>
      </c>
      <c r="AP183" s="59">
        <f t="shared" si="74"/>
        <v>112.00000000000001</v>
      </c>
      <c r="AQ183" s="60"/>
      <c r="AR183" s="56" t="str">
        <f t="shared" si="85"/>
        <v>ColocaciónCrediconsumo0.16</v>
      </c>
      <c r="AS183" s="56" t="s">
        <v>38</v>
      </c>
      <c r="AT183" s="57" t="s">
        <v>2</v>
      </c>
      <c r="AU183" s="58">
        <v>0.16000000000000003</v>
      </c>
      <c r="AV183" s="59">
        <f t="shared" si="77"/>
        <v>128.00000000000003</v>
      </c>
      <c r="AW183" s="60"/>
      <c r="AX183" s="56" t="str">
        <f t="shared" si="86"/>
        <v>ColocaciónCrediconsumo0.16</v>
      </c>
      <c r="AY183" s="56" t="s">
        <v>38</v>
      </c>
      <c r="AZ183" s="57" t="s">
        <v>2</v>
      </c>
      <c r="BA183" s="58">
        <v>0.16000000000000003</v>
      </c>
      <c r="BB183" s="59">
        <f t="shared" si="80"/>
        <v>144.00000000000003</v>
      </c>
      <c r="BC183" s="60"/>
      <c r="BD183" s="142"/>
      <c r="BE183" s="60"/>
      <c r="BF183" s="60"/>
      <c r="BG183" s="60"/>
      <c r="BH183" s="60"/>
      <c r="BI183" s="60"/>
      <c r="BJ183" s="60"/>
      <c r="BK183" s="60"/>
    </row>
    <row r="184" spans="20:63">
      <c r="T184" s="56" t="str">
        <f t="shared" si="81"/>
        <v>ColocaciónCrediconsumo0.1625</v>
      </c>
      <c r="U184" s="56" t="s">
        <v>38</v>
      </c>
      <c r="V184" s="57" t="s">
        <v>2</v>
      </c>
      <c r="W184" s="58">
        <v>0.16250000000000003</v>
      </c>
      <c r="X184" s="59">
        <f t="shared" si="65"/>
        <v>65.000000000000014</v>
      </c>
      <c r="Y184" s="60"/>
      <c r="Z184" s="56" t="str">
        <f t="shared" si="82"/>
        <v>ColocaciónCrediconsumo0.1625</v>
      </c>
      <c r="AA184" s="56" t="s">
        <v>38</v>
      </c>
      <c r="AB184" s="57" t="s">
        <v>2</v>
      </c>
      <c r="AC184" s="58">
        <v>0.16250000000000003</v>
      </c>
      <c r="AD184" s="59">
        <f t="shared" si="68"/>
        <v>81.250000000000014</v>
      </c>
      <c r="AE184" s="60"/>
      <c r="AF184" s="56" t="str">
        <f t="shared" si="83"/>
        <v>ColocaciónCrediconsumo0.1625</v>
      </c>
      <c r="AG184" s="56" t="s">
        <v>38</v>
      </c>
      <c r="AH184" s="57" t="s">
        <v>2</v>
      </c>
      <c r="AI184" s="58">
        <v>0.16250000000000003</v>
      </c>
      <c r="AJ184" s="59">
        <f t="shared" si="71"/>
        <v>97.500000000000014</v>
      </c>
      <c r="AK184" s="60"/>
      <c r="AL184" s="56" t="str">
        <f t="shared" si="84"/>
        <v>ColocaciónCrediconsumo0.1625</v>
      </c>
      <c r="AM184" s="56" t="s">
        <v>38</v>
      </c>
      <c r="AN184" s="57" t="s">
        <v>2</v>
      </c>
      <c r="AO184" s="58">
        <v>0.16250000000000003</v>
      </c>
      <c r="AP184" s="59">
        <f t="shared" si="74"/>
        <v>113.75000000000001</v>
      </c>
      <c r="AQ184" s="60"/>
      <c r="AR184" s="56" t="str">
        <f t="shared" si="85"/>
        <v>ColocaciónCrediconsumo0.1625</v>
      </c>
      <c r="AS184" s="56" t="s">
        <v>38</v>
      </c>
      <c r="AT184" s="57" t="s">
        <v>2</v>
      </c>
      <c r="AU184" s="58">
        <v>0.16250000000000003</v>
      </c>
      <c r="AV184" s="59">
        <f t="shared" si="77"/>
        <v>130.00000000000003</v>
      </c>
      <c r="AW184" s="60"/>
      <c r="AX184" s="56" t="str">
        <f t="shared" si="86"/>
        <v>ColocaciónCrediconsumo0.1625</v>
      </c>
      <c r="AY184" s="56" t="s">
        <v>38</v>
      </c>
      <c r="AZ184" s="57" t="s">
        <v>2</v>
      </c>
      <c r="BA184" s="58">
        <v>0.16250000000000003</v>
      </c>
      <c r="BB184" s="59">
        <f t="shared" si="80"/>
        <v>146.25000000000003</v>
      </c>
      <c r="BC184" s="60"/>
      <c r="BD184" s="142"/>
      <c r="BE184" s="60"/>
      <c r="BF184" s="60"/>
      <c r="BG184" s="60"/>
      <c r="BH184" s="60"/>
      <c r="BI184" s="60"/>
      <c r="BJ184" s="60"/>
      <c r="BK184" s="60"/>
    </row>
    <row r="185" spans="20:63">
      <c r="T185" s="56" t="str">
        <f t="shared" si="81"/>
        <v>ColocaciónCrediconsumo0.165</v>
      </c>
      <c r="U185" s="56" t="s">
        <v>38</v>
      </c>
      <c r="V185" s="57" t="s">
        <v>2</v>
      </c>
      <c r="W185" s="58">
        <v>0.16500000000000004</v>
      </c>
      <c r="X185" s="59">
        <f t="shared" si="65"/>
        <v>66.000000000000014</v>
      </c>
      <c r="Y185" s="60"/>
      <c r="Z185" s="56" t="str">
        <f t="shared" si="82"/>
        <v>ColocaciónCrediconsumo0.165</v>
      </c>
      <c r="AA185" s="56" t="s">
        <v>38</v>
      </c>
      <c r="AB185" s="57" t="s">
        <v>2</v>
      </c>
      <c r="AC185" s="58">
        <v>0.16500000000000004</v>
      </c>
      <c r="AD185" s="59">
        <f t="shared" si="68"/>
        <v>82.500000000000014</v>
      </c>
      <c r="AE185" s="60"/>
      <c r="AF185" s="56" t="str">
        <f t="shared" si="83"/>
        <v>ColocaciónCrediconsumo0.165</v>
      </c>
      <c r="AG185" s="56" t="s">
        <v>38</v>
      </c>
      <c r="AH185" s="57" t="s">
        <v>2</v>
      </c>
      <c r="AI185" s="58">
        <v>0.16500000000000004</v>
      </c>
      <c r="AJ185" s="59">
        <f t="shared" si="71"/>
        <v>99.000000000000014</v>
      </c>
      <c r="AK185" s="60"/>
      <c r="AL185" s="56" t="str">
        <f t="shared" si="84"/>
        <v>ColocaciónCrediconsumo0.165</v>
      </c>
      <c r="AM185" s="56" t="s">
        <v>38</v>
      </c>
      <c r="AN185" s="57" t="s">
        <v>2</v>
      </c>
      <c r="AO185" s="58">
        <v>0.16500000000000004</v>
      </c>
      <c r="AP185" s="59">
        <f t="shared" si="74"/>
        <v>115.50000000000003</v>
      </c>
      <c r="AQ185" s="60"/>
      <c r="AR185" s="56" t="str">
        <f t="shared" si="85"/>
        <v>ColocaciónCrediconsumo0.165</v>
      </c>
      <c r="AS185" s="56" t="s">
        <v>38</v>
      </c>
      <c r="AT185" s="57" t="s">
        <v>2</v>
      </c>
      <c r="AU185" s="58">
        <v>0.16500000000000004</v>
      </c>
      <c r="AV185" s="59">
        <f t="shared" si="77"/>
        <v>132.00000000000003</v>
      </c>
      <c r="AW185" s="60"/>
      <c r="AX185" s="56" t="str">
        <f t="shared" si="86"/>
        <v>ColocaciónCrediconsumo0.165</v>
      </c>
      <c r="AY185" s="56" t="s">
        <v>38</v>
      </c>
      <c r="AZ185" s="57" t="s">
        <v>2</v>
      </c>
      <c r="BA185" s="58">
        <v>0.16500000000000004</v>
      </c>
      <c r="BB185" s="59">
        <f t="shared" si="80"/>
        <v>148.50000000000003</v>
      </c>
      <c r="BC185" s="60"/>
      <c r="BD185" s="142"/>
      <c r="BE185" s="60"/>
      <c r="BF185" s="60"/>
      <c r="BG185" s="60"/>
      <c r="BH185" s="60"/>
      <c r="BI185" s="60"/>
      <c r="BJ185" s="60"/>
      <c r="BK185" s="60"/>
    </row>
    <row r="186" spans="20:63">
      <c r="T186" s="56" t="str">
        <f t="shared" si="81"/>
        <v>ColocaciónCrediconsumo0.1675</v>
      </c>
      <c r="U186" s="56" t="s">
        <v>38</v>
      </c>
      <c r="V186" s="57" t="s">
        <v>2</v>
      </c>
      <c r="W186" s="58">
        <v>0.16750000000000004</v>
      </c>
      <c r="X186" s="59">
        <f t="shared" si="65"/>
        <v>67.000000000000014</v>
      </c>
      <c r="Y186" s="60"/>
      <c r="Z186" s="56" t="str">
        <f t="shared" si="82"/>
        <v>ColocaciónCrediconsumo0.1675</v>
      </c>
      <c r="AA186" s="56" t="s">
        <v>38</v>
      </c>
      <c r="AB186" s="57" t="s">
        <v>2</v>
      </c>
      <c r="AC186" s="58">
        <v>0.16750000000000004</v>
      </c>
      <c r="AD186" s="59">
        <f t="shared" si="68"/>
        <v>83.750000000000014</v>
      </c>
      <c r="AE186" s="60"/>
      <c r="AF186" s="56" t="str">
        <f t="shared" si="83"/>
        <v>ColocaciónCrediconsumo0.1675</v>
      </c>
      <c r="AG186" s="56" t="s">
        <v>38</v>
      </c>
      <c r="AH186" s="57" t="s">
        <v>2</v>
      </c>
      <c r="AI186" s="58">
        <v>0.16750000000000004</v>
      </c>
      <c r="AJ186" s="59">
        <f t="shared" si="71"/>
        <v>100.50000000000003</v>
      </c>
      <c r="AK186" s="60"/>
      <c r="AL186" s="56" t="str">
        <f t="shared" si="84"/>
        <v>ColocaciónCrediconsumo0.1675</v>
      </c>
      <c r="AM186" s="56" t="s">
        <v>38</v>
      </c>
      <c r="AN186" s="57" t="s">
        <v>2</v>
      </c>
      <c r="AO186" s="58">
        <v>0.16750000000000004</v>
      </c>
      <c r="AP186" s="59">
        <f t="shared" si="74"/>
        <v>117.25000000000003</v>
      </c>
      <c r="AQ186" s="60"/>
      <c r="AR186" s="56" t="str">
        <f t="shared" si="85"/>
        <v>ColocaciónCrediconsumo0.1675</v>
      </c>
      <c r="AS186" s="56" t="s">
        <v>38</v>
      </c>
      <c r="AT186" s="57" t="s">
        <v>2</v>
      </c>
      <c r="AU186" s="58">
        <v>0.16750000000000004</v>
      </c>
      <c r="AV186" s="59">
        <f t="shared" si="77"/>
        <v>134.00000000000003</v>
      </c>
      <c r="AW186" s="60"/>
      <c r="AX186" s="56" t="str">
        <f t="shared" si="86"/>
        <v>ColocaciónCrediconsumo0.1675</v>
      </c>
      <c r="AY186" s="56" t="s">
        <v>38</v>
      </c>
      <c r="AZ186" s="57" t="s">
        <v>2</v>
      </c>
      <c r="BA186" s="58">
        <v>0.16750000000000004</v>
      </c>
      <c r="BB186" s="59">
        <f t="shared" si="80"/>
        <v>150.75000000000003</v>
      </c>
      <c r="BC186" s="60"/>
      <c r="BD186" s="142"/>
      <c r="BE186" s="60"/>
      <c r="BF186" s="60"/>
      <c r="BG186" s="60"/>
      <c r="BH186" s="60"/>
      <c r="BI186" s="60"/>
      <c r="BJ186" s="60"/>
      <c r="BK186" s="60"/>
    </row>
    <row r="187" spans="20:63">
      <c r="T187" s="56" t="str">
        <f t="shared" si="81"/>
        <v>ColocaciónCrediconsumo0.17</v>
      </c>
      <c r="U187" s="56" t="s">
        <v>38</v>
      </c>
      <c r="V187" s="57" t="s">
        <v>2</v>
      </c>
      <c r="W187" s="58">
        <v>0.17000000000000004</v>
      </c>
      <c r="X187" s="59">
        <f t="shared" si="65"/>
        <v>68.000000000000014</v>
      </c>
      <c r="Y187" s="60"/>
      <c r="Z187" s="56" t="str">
        <f t="shared" si="82"/>
        <v>ColocaciónCrediconsumo0.17</v>
      </c>
      <c r="AA187" s="56" t="s">
        <v>38</v>
      </c>
      <c r="AB187" s="57" t="s">
        <v>2</v>
      </c>
      <c r="AC187" s="58">
        <v>0.17000000000000004</v>
      </c>
      <c r="AD187" s="59">
        <f t="shared" si="68"/>
        <v>85.000000000000014</v>
      </c>
      <c r="AE187" s="60"/>
      <c r="AF187" s="56" t="str">
        <f t="shared" si="83"/>
        <v>ColocaciónCrediconsumo0.17</v>
      </c>
      <c r="AG187" s="56" t="s">
        <v>38</v>
      </c>
      <c r="AH187" s="57" t="s">
        <v>2</v>
      </c>
      <c r="AI187" s="58">
        <v>0.17000000000000004</v>
      </c>
      <c r="AJ187" s="59">
        <f t="shared" si="71"/>
        <v>102.00000000000003</v>
      </c>
      <c r="AK187" s="60"/>
      <c r="AL187" s="56" t="str">
        <f t="shared" si="84"/>
        <v>ColocaciónCrediconsumo0.17</v>
      </c>
      <c r="AM187" s="56" t="s">
        <v>38</v>
      </c>
      <c r="AN187" s="57" t="s">
        <v>2</v>
      </c>
      <c r="AO187" s="58">
        <v>0.17000000000000004</v>
      </c>
      <c r="AP187" s="59">
        <f t="shared" si="74"/>
        <v>119.00000000000004</v>
      </c>
      <c r="AQ187" s="60"/>
      <c r="AR187" s="56" t="str">
        <f t="shared" si="85"/>
        <v>ColocaciónCrediconsumo0.17</v>
      </c>
      <c r="AS187" s="56" t="s">
        <v>38</v>
      </c>
      <c r="AT187" s="57" t="s">
        <v>2</v>
      </c>
      <c r="AU187" s="58">
        <v>0.17000000000000004</v>
      </c>
      <c r="AV187" s="59">
        <f t="shared" si="77"/>
        <v>136.00000000000003</v>
      </c>
      <c r="AW187" s="60"/>
      <c r="AX187" s="56" t="str">
        <f t="shared" si="86"/>
        <v>ColocaciónCrediconsumo0.17</v>
      </c>
      <c r="AY187" s="56" t="s">
        <v>38</v>
      </c>
      <c r="AZ187" s="57" t="s">
        <v>2</v>
      </c>
      <c r="BA187" s="58">
        <v>0.17000000000000004</v>
      </c>
      <c r="BB187" s="59">
        <f t="shared" si="80"/>
        <v>153.00000000000003</v>
      </c>
      <c r="BC187" s="60"/>
      <c r="BD187" s="142"/>
      <c r="BE187" s="60"/>
      <c r="BF187" s="60"/>
      <c r="BG187" s="60"/>
      <c r="BH187" s="60"/>
      <c r="BI187" s="60"/>
      <c r="BJ187" s="60"/>
      <c r="BK187" s="60"/>
    </row>
    <row r="188" spans="20:63">
      <c r="T188" s="56" t="str">
        <f t="shared" si="81"/>
        <v>ColocaciónCrediconsumo0.1725</v>
      </c>
      <c r="U188" s="56" t="s">
        <v>38</v>
      </c>
      <c r="V188" s="57" t="s">
        <v>2</v>
      </c>
      <c r="W188" s="58">
        <v>0.17250000000000004</v>
      </c>
      <c r="X188" s="59">
        <f t="shared" si="65"/>
        <v>69.000000000000014</v>
      </c>
      <c r="Y188" s="60"/>
      <c r="Z188" s="56" t="str">
        <f t="shared" si="82"/>
        <v>ColocaciónCrediconsumo0.1725</v>
      </c>
      <c r="AA188" s="56" t="s">
        <v>38</v>
      </c>
      <c r="AB188" s="57" t="s">
        <v>2</v>
      </c>
      <c r="AC188" s="58">
        <v>0.17250000000000004</v>
      </c>
      <c r="AD188" s="59">
        <f t="shared" si="68"/>
        <v>86.250000000000028</v>
      </c>
      <c r="AE188" s="60"/>
      <c r="AF188" s="56" t="str">
        <f t="shared" si="83"/>
        <v>ColocaciónCrediconsumo0.1725</v>
      </c>
      <c r="AG188" s="56" t="s">
        <v>38</v>
      </c>
      <c r="AH188" s="57" t="s">
        <v>2</v>
      </c>
      <c r="AI188" s="58">
        <v>0.17250000000000004</v>
      </c>
      <c r="AJ188" s="59">
        <f t="shared" si="71"/>
        <v>103.50000000000001</v>
      </c>
      <c r="AK188" s="60"/>
      <c r="AL188" s="56" t="str">
        <f t="shared" si="84"/>
        <v>ColocaciónCrediconsumo0.1725</v>
      </c>
      <c r="AM188" s="56" t="s">
        <v>38</v>
      </c>
      <c r="AN188" s="57" t="s">
        <v>2</v>
      </c>
      <c r="AO188" s="58">
        <v>0.17250000000000004</v>
      </c>
      <c r="AP188" s="59">
        <f t="shared" si="74"/>
        <v>120.75000000000003</v>
      </c>
      <c r="AQ188" s="60"/>
      <c r="AR188" s="56" t="str">
        <f t="shared" si="85"/>
        <v>ColocaciónCrediconsumo0.1725</v>
      </c>
      <c r="AS188" s="56" t="s">
        <v>38</v>
      </c>
      <c r="AT188" s="57" t="s">
        <v>2</v>
      </c>
      <c r="AU188" s="58">
        <v>0.17250000000000004</v>
      </c>
      <c r="AV188" s="59">
        <f t="shared" si="77"/>
        <v>138.00000000000003</v>
      </c>
      <c r="AW188" s="60"/>
      <c r="AX188" s="56" t="str">
        <f t="shared" si="86"/>
        <v>ColocaciónCrediconsumo0.1725</v>
      </c>
      <c r="AY188" s="56" t="s">
        <v>38</v>
      </c>
      <c r="AZ188" s="57" t="s">
        <v>2</v>
      </c>
      <c r="BA188" s="58">
        <v>0.17250000000000004</v>
      </c>
      <c r="BB188" s="59">
        <f t="shared" si="80"/>
        <v>155.25000000000003</v>
      </c>
      <c r="BC188" s="60"/>
      <c r="BD188" s="142"/>
      <c r="BE188" s="60"/>
      <c r="BF188" s="60"/>
      <c r="BG188" s="60"/>
      <c r="BH188" s="60"/>
      <c r="BI188" s="60"/>
      <c r="BJ188" s="60"/>
      <c r="BK188" s="60"/>
    </row>
    <row r="189" spans="20:63">
      <c r="T189" s="56" t="str">
        <f t="shared" si="81"/>
        <v>ColocaciónCrediconsumo0.175</v>
      </c>
      <c r="U189" s="56" t="s">
        <v>38</v>
      </c>
      <c r="V189" s="57" t="s">
        <v>2</v>
      </c>
      <c r="W189" s="58">
        <v>0.17500000000000004</v>
      </c>
      <c r="X189" s="59">
        <f t="shared" si="65"/>
        <v>70.000000000000014</v>
      </c>
      <c r="Y189" s="60"/>
      <c r="Z189" s="56" t="str">
        <f t="shared" si="82"/>
        <v>ColocaciónCrediconsumo0.175</v>
      </c>
      <c r="AA189" s="56" t="s">
        <v>38</v>
      </c>
      <c r="AB189" s="57" t="s">
        <v>2</v>
      </c>
      <c r="AC189" s="58">
        <v>0.17500000000000004</v>
      </c>
      <c r="AD189" s="59">
        <f t="shared" si="68"/>
        <v>87.500000000000014</v>
      </c>
      <c r="AE189" s="60"/>
      <c r="AF189" s="56" t="str">
        <f t="shared" si="83"/>
        <v>ColocaciónCrediconsumo0.175</v>
      </c>
      <c r="AG189" s="56" t="s">
        <v>38</v>
      </c>
      <c r="AH189" s="57" t="s">
        <v>2</v>
      </c>
      <c r="AI189" s="58">
        <v>0.17500000000000004</v>
      </c>
      <c r="AJ189" s="59">
        <f t="shared" si="71"/>
        <v>105.00000000000003</v>
      </c>
      <c r="AK189" s="60"/>
      <c r="AL189" s="56" t="str">
        <f t="shared" si="84"/>
        <v>ColocaciónCrediconsumo0.175</v>
      </c>
      <c r="AM189" s="56" t="s">
        <v>38</v>
      </c>
      <c r="AN189" s="57" t="s">
        <v>2</v>
      </c>
      <c r="AO189" s="58">
        <v>0.17500000000000004</v>
      </c>
      <c r="AP189" s="59">
        <f t="shared" si="74"/>
        <v>122.50000000000003</v>
      </c>
      <c r="AQ189" s="60"/>
      <c r="AR189" s="56" t="str">
        <f t="shared" si="85"/>
        <v>ColocaciónCrediconsumo0.175</v>
      </c>
      <c r="AS189" s="56" t="s">
        <v>38</v>
      </c>
      <c r="AT189" s="57" t="s">
        <v>2</v>
      </c>
      <c r="AU189" s="58">
        <v>0.17500000000000004</v>
      </c>
      <c r="AV189" s="59">
        <f t="shared" si="77"/>
        <v>140.00000000000003</v>
      </c>
      <c r="AW189" s="60"/>
      <c r="AX189" s="56" t="str">
        <f t="shared" si="86"/>
        <v>ColocaciónCrediconsumo0.175</v>
      </c>
      <c r="AY189" s="56" t="s">
        <v>38</v>
      </c>
      <c r="AZ189" s="57" t="s">
        <v>2</v>
      </c>
      <c r="BA189" s="58">
        <v>0.17500000000000004</v>
      </c>
      <c r="BB189" s="59">
        <f t="shared" si="80"/>
        <v>157.50000000000003</v>
      </c>
      <c r="BC189" s="60"/>
      <c r="BD189" s="142"/>
      <c r="BE189" s="60"/>
      <c r="BF189" s="60"/>
      <c r="BG189" s="60"/>
      <c r="BH189" s="60"/>
      <c r="BI189" s="60"/>
      <c r="BJ189" s="60"/>
      <c r="BK189" s="60"/>
    </row>
    <row r="190" spans="20:63">
      <c r="T190" s="56" t="str">
        <f t="shared" si="81"/>
        <v>ColocaciónCrediconsumo0.1775</v>
      </c>
      <c r="U190" s="56" t="s">
        <v>38</v>
      </c>
      <c r="V190" s="57" t="s">
        <v>2</v>
      </c>
      <c r="W190" s="58">
        <v>0.17750000000000005</v>
      </c>
      <c r="X190" s="59">
        <f t="shared" si="65"/>
        <v>71.000000000000014</v>
      </c>
      <c r="Y190" s="60"/>
      <c r="Z190" s="56" t="str">
        <f t="shared" si="82"/>
        <v>ColocaciónCrediconsumo0.1775</v>
      </c>
      <c r="AA190" s="56" t="s">
        <v>38</v>
      </c>
      <c r="AB190" s="57" t="s">
        <v>2</v>
      </c>
      <c r="AC190" s="58">
        <v>0.17750000000000005</v>
      </c>
      <c r="AD190" s="59">
        <f t="shared" si="68"/>
        <v>88.750000000000014</v>
      </c>
      <c r="AE190" s="60"/>
      <c r="AF190" s="56" t="str">
        <f t="shared" si="83"/>
        <v>ColocaciónCrediconsumo0.1775</v>
      </c>
      <c r="AG190" s="56" t="s">
        <v>38</v>
      </c>
      <c r="AH190" s="57" t="s">
        <v>2</v>
      </c>
      <c r="AI190" s="58">
        <v>0.17750000000000005</v>
      </c>
      <c r="AJ190" s="59">
        <f t="shared" si="71"/>
        <v>106.50000000000004</v>
      </c>
      <c r="AK190" s="60"/>
      <c r="AL190" s="56" t="str">
        <f t="shared" si="84"/>
        <v>ColocaciónCrediconsumo0.1775</v>
      </c>
      <c r="AM190" s="56" t="s">
        <v>38</v>
      </c>
      <c r="AN190" s="57" t="s">
        <v>2</v>
      </c>
      <c r="AO190" s="58">
        <v>0.17750000000000005</v>
      </c>
      <c r="AP190" s="59">
        <f t="shared" si="74"/>
        <v>124.25000000000004</v>
      </c>
      <c r="AQ190" s="60"/>
      <c r="AR190" s="56" t="str">
        <f t="shared" si="85"/>
        <v>ColocaciónCrediconsumo0.1775</v>
      </c>
      <c r="AS190" s="56" t="s">
        <v>38</v>
      </c>
      <c r="AT190" s="57" t="s">
        <v>2</v>
      </c>
      <c r="AU190" s="58">
        <v>0.17750000000000005</v>
      </c>
      <c r="AV190" s="59">
        <f t="shared" si="77"/>
        <v>142.00000000000003</v>
      </c>
      <c r="AW190" s="60"/>
      <c r="AX190" s="56" t="str">
        <f t="shared" si="86"/>
        <v>ColocaciónCrediconsumo0.1775</v>
      </c>
      <c r="AY190" s="56" t="s">
        <v>38</v>
      </c>
      <c r="AZ190" s="57" t="s">
        <v>2</v>
      </c>
      <c r="BA190" s="58">
        <v>0.17750000000000005</v>
      </c>
      <c r="BB190" s="59">
        <f t="shared" si="80"/>
        <v>159.75000000000003</v>
      </c>
      <c r="BC190" s="60"/>
      <c r="BD190" s="142"/>
      <c r="BE190" s="60"/>
      <c r="BF190" s="60"/>
      <c r="BG190" s="60"/>
      <c r="BH190" s="60"/>
      <c r="BI190" s="60"/>
      <c r="BJ190" s="60"/>
      <c r="BK190" s="60"/>
    </row>
    <row r="191" spans="20:63">
      <c r="T191" s="56" t="str">
        <f t="shared" si="81"/>
        <v>ColocaciónCrediconsumo0.18</v>
      </c>
      <c r="U191" s="56" t="s">
        <v>38</v>
      </c>
      <c r="V191" s="57" t="s">
        <v>2</v>
      </c>
      <c r="W191" s="58">
        <v>0.18000000000000005</v>
      </c>
      <c r="X191" s="59">
        <f t="shared" si="65"/>
        <v>72.000000000000014</v>
      </c>
      <c r="Y191" s="60"/>
      <c r="Z191" s="56" t="str">
        <f t="shared" si="82"/>
        <v>ColocaciónCrediconsumo0.18</v>
      </c>
      <c r="AA191" s="56" t="s">
        <v>38</v>
      </c>
      <c r="AB191" s="57" t="s">
        <v>2</v>
      </c>
      <c r="AC191" s="58">
        <v>0.18000000000000005</v>
      </c>
      <c r="AD191" s="59">
        <f t="shared" si="68"/>
        <v>90.000000000000028</v>
      </c>
      <c r="AE191" s="60"/>
      <c r="AF191" s="56" t="str">
        <f t="shared" si="83"/>
        <v>ColocaciónCrediconsumo0.18</v>
      </c>
      <c r="AG191" s="56" t="s">
        <v>38</v>
      </c>
      <c r="AH191" s="57" t="s">
        <v>2</v>
      </c>
      <c r="AI191" s="58">
        <v>0.18000000000000005</v>
      </c>
      <c r="AJ191" s="59">
        <f t="shared" si="71"/>
        <v>108.00000000000003</v>
      </c>
      <c r="AK191" s="60"/>
      <c r="AL191" s="56" t="str">
        <f t="shared" si="84"/>
        <v>ColocaciónCrediconsumo0.18</v>
      </c>
      <c r="AM191" s="56" t="s">
        <v>38</v>
      </c>
      <c r="AN191" s="57" t="s">
        <v>2</v>
      </c>
      <c r="AO191" s="58">
        <v>0.18000000000000005</v>
      </c>
      <c r="AP191" s="59">
        <f t="shared" si="74"/>
        <v>126.00000000000001</v>
      </c>
      <c r="AQ191" s="60"/>
      <c r="AR191" s="56" t="str">
        <f t="shared" si="85"/>
        <v>ColocaciónCrediconsumo0.18</v>
      </c>
      <c r="AS191" s="56" t="s">
        <v>38</v>
      </c>
      <c r="AT191" s="57" t="s">
        <v>2</v>
      </c>
      <c r="AU191" s="58">
        <v>0.18000000000000005</v>
      </c>
      <c r="AV191" s="59">
        <f t="shared" si="77"/>
        <v>144.00000000000003</v>
      </c>
      <c r="AW191" s="60"/>
      <c r="AX191" s="56" t="str">
        <f t="shared" si="86"/>
        <v>ColocaciónCrediconsumo0.18</v>
      </c>
      <c r="AY191" s="56" t="s">
        <v>38</v>
      </c>
      <c r="AZ191" s="57" t="s">
        <v>2</v>
      </c>
      <c r="BA191" s="58">
        <v>0.18000000000000005</v>
      </c>
      <c r="BB191" s="59">
        <f t="shared" si="80"/>
        <v>162.00000000000006</v>
      </c>
      <c r="BC191" s="60"/>
      <c r="BD191" s="142"/>
      <c r="BE191" s="60"/>
      <c r="BF191" s="60"/>
      <c r="BG191" s="60"/>
      <c r="BH191" s="60"/>
      <c r="BI191" s="60"/>
      <c r="BJ191" s="60"/>
      <c r="BK191" s="60"/>
    </row>
    <row r="192" spans="20:63">
      <c r="T192" s="56" t="str">
        <f t="shared" si="81"/>
        <v>ColocaciónCrediconsumo0.1825</v>
      </c>
      <c r="U192" s="56" t="s">
        <v>38</v>
      </c>
      <c r="V192" s="57" t="s">
        <v>2</v>
      </c>
      <c r="W192" s="58">
        <v>0.18250000000000005</v>
      </c>
      <c r="X192" s="59">
        <f t="shared" si="65"/>
        <v>73.000000000000014</v>
      </c>
      <c r="Y192" s="60"/>
      <c r="Z192" s="56" t="str">
        <f t="shared" si="82"/>
        <v>ColocaciónCrediconsumo0.1825</v>
      </c>
      <c r="AA192" s="56" t="s">
        <v>38</v>
      </c>
      <c r="AB192" s="57" t="s">
        <v>2</v>
      </c>
      <c r="AC192" s="58">
        <v>0.18250000000000005</v>
      </c>
      <c r="AD192" s="59">
        <f t="shared" si="68"/>
        <v>91.250000000000028</v>
      </c>
      <c r="AE192" s="60"/>
      <c r="AF192" s="56" t="str">
        <f t="shared" si="83"/>
        <v>ColocaciónCrediconsumo0.1825</v>
      </c>
      <c r="AG192" s="56" t="s">
        <v>38</v>
      </c>
      <c r="AH192" s="57" t="s">
        <v>2</v>
      </c>
      <c r="AI192" s="58">
        <v>0.18250000000000005</v>
      </c>
      <c r="AJ192" s="59">
        <f t="shared" si="71"/>
        <v>109.50000000000001</v>
      </c>
      <c r="AK192" s="60"/>
      <c r="AL192" s="56" t="str">
        <f t="shared" si="84"/>
        <v>ColocaciónCrediconsumo0.1825</v>
      </c>
      <c r="AM192" s="56" t="s">
        <v>38</v>
      </c>
      <c r="AN192" s="57" t="s">
        <v>2</v>
      </c>
      <c r="AO192" s="58">
        <v>0.18250000000000005</v>
      </c>
      <c r="AP192" s="59">
        <f t="shared" si="74"/>
        <v>127.75000000000003</v>
      </c>
      <c r="AQ192" s="60"/>
      <c r="AR192" s="56" t="str">
        <f t="shared" si="85"/>
        <v>ColocaciónCrediconsumo0.1825</v>
      </c>
      <c r="AS192" s="56" t="s">
        <v>38</v>
      </c>
      <c r="AT192" s="57" t="s">
        <v>2</v>
      </c>
      <c r="AU192" s="58">
        <v>0.18250000000000005</v>
      </c>
      <c r="AV192" s="59">
        <f t="shared" si="77"/>
        <v>146.00000000000003</v>
      </c>
      <c r="AW192" s="60"/>
      <c r="AX192" s="56" t="str">
        <f t="shared" si="86"/>
        <v>ColocaciónCrediconsumo0.1825</v>
      </c>
      <c r="AY192" s="56" t="s">
        <v>38</v>
      </c>
      <c r="AZ192" s="57" t="s">
        <v>2</v>
      </c>
      <c r="BA192" s="58">
        <v>0.18250000000000005</v>
      </c>
      <c r="BB192" s="59">
        <f t="shared" si="80"/>
        <v>164.25000000000006</v>
      </c>
      <c r="BC192" s="60"/>
      <c r="BD192" s="142"/>
      <c r="BE192" s="60"/>
      <c r="BF192" s="60"/>
      <c r="BG192" s="60"/>
      <c r="BH192" s="60"/>
      <c r="BI192" s="60"/>
      <c r="BJ192" s="60"/>
      <c r="BK192" s="60"/>
    </row>
    <row r="193" spans="20:63">
      <c r="T193" s="56" t="str">
        <f t="shared" si="81"/>
        <v>ColocaciónCrediconsumo0.185</v>
      </c>
      <c r="U193" s="56" t="s">
        <v>38</v>
      </c>
      <c r="V193" s="57" t="s">
        <v>2</v>
      </c>
      <c r="W193" s="58">
        <v>0.18500000000000005</v>
      </c>
      <c r="X193" s="59">
        <f t="shared" si="65"/>
        <v>74.000000000000014</v>
      </c>
      <c r="Y193" s="60"/>
      <c r="Z193" s="56" t="str">
        <f t="shared" si="82"/>
        <v>ColocaciónCrediconsumo0.185</v>
      </c>
      <c r="AA193" s="56" t="s">
        <v>38</v>
      </c>
      <c r="AB193" s="57" t="s">
        <v>2</v>
      </c>
      <c r="AC193" s="58">
        <v>0.18500000000000005</v>
      </c>
      <c r="AD193" s="59">
        <f t="shared" si="68"/>
        <v>92.500000000000028</v>
      </c>
      <c r="AE193" s="60"/>
      <c r="AF193" s="56" t="str">
        <f t="shared" si="83"/>
        <v>ColocaciónCrediconsumo0.185</v>
      </c>
      <c r="AG193" s="56" t="s">
        <v>38</v>
      </c>
      <c r="AH193" s="57" t="s">
        <v>2</v>
      </c>
      <c r="AI193" s="58">
        <v>0.18500000000000005</v>
      </c>
      <c r="AJ193" s="59">
        <f t="shared" si="71"/>
        <v>111.00000000000003</v>
      </c>
      <c r="AK193" s="60"/>
      <c r="AL193" s="56" t="str">
        <f t="shared" si="84"/>
        <v>ColocaciónCrediconsumo0.185</v>
      </c>
      <c r="AM193" s="56" t="s">
        <v>38</v>
      </c>
      <c r="AN193" s="57" t="s">
        <v>2</v>
      </c>
      <c r="AO193" s="58">
        <v>0.18500000000000005</v>
      </c>
      <c r="AP193" s="59">
        <f t="shared" si="74"/>
        <v>129.50000000000003</v>
      </c>
      <c r="AQ193" s="60"/>
      <c r="AR193" s="56" t="str">
        <f t="shared" si="85"/>
        <v>ColocaciónCrediconsumo0.185</v>
      </c>
      <c r="AS193" s="56" t="s">
        <v>38</v>
      </c>
      <c r="AT193" s="57" t="s">
        <v>2</v>
      </c>
      <c r="AU193" s="58">
        <v>0.18500000000000005</v>
      </c>
      <c r="AV193" s="59">
        <f t="shared" si="77"/>
        <v>148.00000000000003</v>
      </c>
      <c r="AW193" s="60"/>
      <c r="AX193" s="56" t="str">
        <f t="shared" si="86"/>
        <v>ColocaciónCrediconsumo0.185</v>
      </c>
      <c r="AY193" s="56" t="s">
        <v>38</v>
      </c>
      <c r="AZ193" s="57" t="s">
        <v>2</v>
      </c>
      <c r="BA193" s="58">
        <v>0.18500000000000005</v>
      </c>
      <c r="BB193" s="59">
        <f t="shared" si="80"/>
        <v>166.50000000000006</v>
      </c>
      <c r="BC193" s="60"/>
      <c r="BD193" s="142"/>
      <c r="BE193" s="60"/>
      <c r="BF193" s="60"/>
      <c r="BG193" s="60"/>
      <c r="BH193" s="60"/>
      <c r="BI193" s="60"/>
      <c r="BJ193" s="60"/>
      <c r="BK193" s="60"/>
    </row>
    <row r="194" spans="20:63">
      <c r="T194" s="56" t="str">
        <f t="shared" si="81"/>
        <v>ColocaciónCrediconsumo0.1875</v>
      </c>
      <c r="U194" s="56" t="s">
        <v>38</v>
      </c>
      <c r="V194" s="57" t="s">
        <v>2</v>
      </c>
      <c r="W194" s="58">
        <v>0.18750000000000006</v>
      </c>
      <c r="X194" s="59">
        <f t="shared" si="65"/>
        <v>75.000000000000014</v>
      </c>
      <c r="Y194" s="60"/>
      <c r="Z194" s="56" t="str">
        <f t="shared" si="82"/>
        <v>ColocaciónCrediconsumo0.1875</v>
      </c>
      <c r="AA194" s="56" t="s">
        <v>38</v>
      </c>
      <c r="AB194" s="57" t="s">
        <v>2</v>
      </c>
      <c r="AC194" s="58">
        <v>0.18750000000000006</v>
      </c>
      <c r="AD194" s="59">
        <f t="shared" si="68"/>
        <v>93.750000000000014</v>
      </c>
      <c r="AE194" s="60"/>
      <c r="AF194" s="56" t="str">
        <f t="shared" si="83"/>
        <v>ColocaciónCrediconsumo0.1875</v>
      </c>
      <c r="AG194" s="56" t="s">
        <v>38</v>
      </c>
      <c r="AH194" s="57" t="s">
        <v>2</v>
      </c>
      <c r="AI194" s="58">
        <v>0.18750000000000006</v>
      </c>
      <c r="AJ194" s="59">
        <f t="shared" si="71"/>
        <v>112.50000000000004</v>
      </c>
      <c r="AK194" s="60"/>
      <c r="AL194" s="56" t="str">
        <f t="shared" si="84"/>
        <v>ColocaciónCrediconsumo0.1875</v>
      </c>
      <c r="AM194" s="56" t="s">
        <v>38</v>
      </c>
      <c r="AN194" s="57" t="s">
        <v>2</v>
      </c>
      <c r="AO194" s="58">
        <v>0.18750000000000006</v>
      </c>
      <c r="AP194" s="59">
        <f t="shared" si="74"/>
        <v>131.25000000000003</v>
      </c>
      <c r="AQ194" s="60"/>
      <c r="AR194" s="56" t="str">
        <f t="shared" si="85"/>
        <v>ColocaciónCrediconsumo0.1875</v>
      </c>
      <c r="AS194" s="56" t="s">
        <v>38</v>
      </c>
      <c r="AT194" s="57" t="s">
        <v>2</v>
      </c>
      <c r="AU194" s="58">
        <v>0.18750000000000006</v>
      </c>
      <c r="AV194" s="59">
        <f t="shared" si="77"/>
        <v>150.00000000000003</v>
      </c>
      <c r="AW194" s="60"/>
      <c r="AX194" s="56" t="str">
        <f t="shared" si="86"/>
        <v>ColocaciónCrediconsumo0.1875</v>
      </c>
      <c r="AY194" s="56" t="s">
        <v>38</v>
      </c>
      <c r="AZ194" s="57" t="s">
        <v>2</v>
      </c>
      <c r="BA194" s="58">
        <v>0.18750000000000006</v>
      </c>
      <c r="BB194" s="59">
        <f t="shared" si="80"/>
        <v>168.75000000000003</v>
      </c>
      <c r="BC194" s="60"/>
      <c r="BD194" s="142"/>
      <c r="BE194" s="60"/>
      <c r="BF194" s="60"/>
      <c r="BG194" s="60"/>
      <c r="BH194" s="60"/>
      <c r="BI194" s="60"/>
      <c r="BJ194" s="60"/>
      <c r="BK194" s="60"/>
    </row>
    <row r="195" spans="20:63">
      <c r="T195" s="56" t="str">
        <f t="shared" si="81"/>
        <v>ColocaciónCrediconsumo0.19</v>
      </c>
      <c r="U195" s="56" t="s">
        <v>38</v>
      </c>
      <c r="V195" s="57" t="s">
        <v>2</v>
      </c>
      <c r="W195" s="58">
        <v>0.19000000000000006</v>
      </c>
      <c r="X195" s="59">
        <f t="shared" si="65"/>
        <v>76.000000000000028</v>
      </c>
      <c r="Y195" s="60"/>
      <c r="Z195" s="56" t="str">
        <f t="shared" si="82"/>
        <v>ColocaciónCrediconsumo0.19</v>
      </c>
      <c r="AA195" s="56" t="s">
        <v>38</v>
      </c>
      <c r="AB195" s="57" t="s">
        <v>2</v>
      </c>
      <c r="AC195" s="58">
        <v>0.19000000000000006</v>
      </c>
      <c r="AD195" s="59">
        <f t="shared" si="68"/>
        <v>95.000000000000028</v>
      </c>
      <c r="AE195" s="60"/>
      <c r="AF195" s="56" t="str">
        <f t="shared" si="83"/>
        <v>ColocaciónCrediconsumo0.19</v>
      </c>
      <c r="AG195" s="56" t="s">
        <v>38</v>
      </c>
      <c r="AH195" s="57" t="s">
        <v>2</v>
      </c>
      <c r="AI195" s="58">
        <v>0.19000000000000006</v>
      </c>
      <c r="AJ195" s="59">
        <f t="shared" si="71"/>
        <v>114.00000000000003</v>
      </c>
      <c r="AK195" s="60"/>
      <c r="AL195" s="56" t="str">
        <f t="shared" si="84"/>
        <v>ColocaciónCrediconsumo0.19</v>
      </c>
      <c r="AM195" s="56" t="s">
        <v>38</v>
      </c>
      <c r="AN195" s="57" t="s">
        <v>2</v>
      </c>
      <c r="AO195" s="58">
        <v>0.19000000000000006</v>
      </c>
      <c r="AP195" s="59">
        <f t="shared" si="74"/>
        <v>133.00000000000006</v>
      </c>
      <c r="AQ195" s="60"/>
      <c r="AR195" s="56" t="str">
        <f t="shared" si="85"/>
        <v>ColocaciónCrediconsumo0.19</v>
      </c>
      <c r="AS195" s="56" t="s">
        <v>38</v>
      </c>
      <c r="AT195" s="57" t="s">
        <v>2</v>
      </c>
      <c r="AU195" s="58">
        <v>0.19000000000000006</v>
      </c>
      <c r="AV195" s="59">
        <f t="shared" si="77"/>
        <v>152.00000000000006</v>
      </c>
      <c r="AW195" s="60"/>
      <c r="AX195" s="56" t="str">
        <f t="shared" si="86"/>
        <v>ColocaciónCrediconsumo0.19</v>
      </c>
      <c r="AY195" s="56" t="s">
        <v>38</v>
      </c>
      <c r="AZ195" s="57" t="s">
        <v>2</v>
      </c>
      <c r="BA195" s="58">
        <v>0.19000000000000006</v>
      </c>
      <c r="BB195" s="59">
        <f t="shared" si="80"/>
        <v>171.00000000000003</v>
      </c>
      <c r="BC195" s="60"/>
      <c r="BD195" s="142"/>
      <c r="BE195" s="60"/>
      <c r="BF195" s="60"/>
      <c r="BG195" s="60"/>
      <c r="BH195" s="60"/>
      <c r="BI195" s="60"/>
      <c r="BJ195" s="60"/>
      <c r="BK195" s="60"/>
    </row>
    <row r="196" spans="20:63">
      <c r="T196" s="56" t="str">
        <f t="shared" si="81"/>
        <v>ColocaciónCrediconsumo0.1925</v>
      </c>
      <c r="U196" s="56" t="s">
        <v>38</v>
      </c>
      <c r="V196" s="57" t="s">
        <v>2</v>
      </c>
      <c r="W196" s="58">
        <v>0.19250000000000006</v>
      </c>
      <c r="X196" s="59">
        <f t="shared" si="65"/>
        <v>77.000000000000028</v>
      </c>
      <c r="Y196" s="60"/>
      <c r="Z196" s="56" t="str">
        <f t="shared" si="82"/>
        <v>ColocaciónCrediconsumo0.1925</v>
      </c>
      <c r="AA196" s="56" t="s">
        <v>38</v>
      </c>
      <c r="AB196" s="57" t="s">
        <v>2</v>
      </c>
      <c r="AC196" s="58">
        <v>0.19250000000000006</v>
      </c>
      <c r="AD196" s="59">
        <f t="shared" si="68"/>
        <v>96.250000000000028</v>
      </c>
      <c r="AE196" s="60"/>
      <c r="AF196" s="56" t="str">
        <f t="shared" si="83"/>
        <v>ColocaciónCrediconsumo0.1925</v>
      </c>
      <c r="AG196" s="56" t="s">
        <v>38</v>
      </c>
      <c r="AH196" s="57" t="s">
        <v>2</v>
      </c>
      <c r="AI196" s="58">
        <v>0.19250000000000006</v>
      </c>
      <c r="AJ196" s="59">
        <f t="shared" si="71"/>
        <v>115.50000000000003</v>
      </c>
      <c r="AK196" s="60"/>
      <c r="AL196" s="56" t="str">
        <f t="shared" si="84"/>
        <v>ColocaciónCrediconsumo0.1925</v>
      </c>
      <c r="AM196" s="56" t="s">
        <v>38</v>
      </c>
      <c r="AN196" s="57" t="s">
        <v>2</v>
      </c>
      <c r="AO196" s="58">
        <v>0.19250000000000006</v>
      </c>
      <c r="AP196" s="59">
        <f t="shared" si="74"/>
        <v>134.75000000000003</v>
      </c>
      <c r="AQ196" s="60"/>
      <c r="AR196" s="56" t="str">
        <f t="shared" si="85"/>
        <v>ColocaciónCrediconsumo0.1925</v>
      </c>
      <c r="AS196" s="56" t="s">
        <v>38</v>
      </c>
      <c r="AT196" s="57" t="s">
        <v>2</v>
      </c>
      <c r="AU196" s="58">
        <v>0.19250000000000006</v>
      </c>
      <c r="AV196" s="59">
        <f t="shared" si="77"/>
        <v>154.00000000000006</v>
      </c>
      <c r="AW196" s="60"/>
      <c r="AX196" s="56" t="str">
        <f t="shared" si="86"/>
        <v>ColocaciónCrediconsumo0.1925</v>
      </c>
      <c r="AY196" s="56" t="s">
        <v>38</v>
      </c>
      <c r="AZ196" s="57" t="s">
        <v>2</v>
      </c>
      <c r="BA196" s="58">
        <v>0.19250000000000006</v>
      </c>
      <c r="BB196" s="59">
        <f t="shared" si="80"/>
        <v>173.25000000000006</v>
      </c>
      <c r="BC196" s="60"/>
      <c r="BD196" s="142"/>
      <c r="BE196" s="60"/>
      <c r="BF196" s="60"/>
      <c r="BG196" s="60"/>
      <c r="BH196" s="60"/>
      <c r="BI196" s="60"/>
      <c r="BJ196" s="60"/>
      <c r="BK196" s="60"/>
    </row>
    <row r="197" spans="20:63">
      <c r="T197" s="56" t="str">
        <f t="shared" si="81"/>
        <v>ColocaciónCrediconsumo0.195</v>
      </c>
      <c r="U197" s="56" t="s">
        <v>38</v>
      </c>
      <c r="V197" s="57" t="s">
        <v>2</v>
      </c>
      <c r="W197" s="58">
        <v>0.19500000000000006</v>
      </c>
      <c r="X197" s="59">
        <f t="shared" si="65"/>
        <v>78.000000000000028</v>
      </c>
      <c r="Y197" s="60"/>
      <c r="Z197" s="56" t="str">
        <f t="shared" si="82"/>
        <v>ColocaciónCrediconsumo0.195</v>
      </c>
      <c r="AA197" s="56" t="s">
        <v>38</v>
      </c>
      <c r="AB197" s="57" t="s">
        <v>2</v>
      </c>
      <c r="AC197" s="58">
        <v>0.19500000000000006</v>
      </c>
      <c r="AD197" s="59">
        <f t="shared" si="68"/>
        <v>97.500000000000028</v>
      </c>
      <c r="AE197" s="60"/>
      <c r="AF197" s="56" t="str">
        <f t="shared" si="83"/>
        <v>ColocaciónCrediconsumo0.195</v>
      </c>
      <c r="AG197" s="56" t="s">
        <v>38</v>
      </c>
      <c r="AH197" s="57" t="s">
        <v>2</v>
      </c>
      <c r="AI197" s="58">
        <v>0.19500000000000006</v>
      </c>
      <c r="AJ197" s="59">
        <f t="shared" si="71"/>
        <v>117.00000000000003</v>
      </c>
      <c r="AK197" s="60"/>
      <c r="AL197" s="56" t="str">
        <f t="shared" si="84"/>
        <v>ColocaciónCrediconsumo0.195</v>
      </c>
      <c r="AM197" s="56" t="s">
        <v>38</v>
      </c>
      <c r="AN197" s="57" t="s">
        <v>2</v>
      </c>
      <c r="AO197" s="58">
        <v>0.19500000000000006</v>
      </c>
      <c r="AP197" s="59">
        <f t="shared" si="74"/>
        <v>136.50000000000003</v>
      </c>
      <c r="AQ197" s="60"/>
      <c r="AR197" s="56" t="str">
        <f t="shared" si="85"/>
        <v>ColocaciónCrediconsumo0.195</v>
      </c>
      <c r="AS197" s="56" t="s">
        <v>38</v>
      </c>
      <c r="AT197" s="57" t="s">
        <v>2</v>
      </c>
      <c r="AU197" s="58">
        <v>0.19500000000000006</v>
      </c>
      <c r="AV197" s="59">
        <f t="shared" si="77"/>
        <v>156.00000000000006</v>
      </c>
      <c r="AW197" s="60"/>
      <c r="AX197" s="56" t="str">
        <f t="shared" si="86"/>
        <v>ColocaciónCrediconsumo0.195</v>
      </c>
      <c r="AY197" s="56" t="s">
        <v>38</v>
      </c>
      <c r="AZ197" s="57" t="s">
        <v>2</v>
      </c>
      <c r="BA197" s="58">
        <v>0.19500000000000006</v>
      </c>
      <c r="BB197" s="59">
        <f t="shared" si="80"/>
        <v>175.50000000000006</v>
      </c>
      <c r="BC197" s="60"/>
      <c r="BD197" s="142"/>
      <c r="BE197" s="60"/>
      <c r="BF197" s="60"/>
      <c r="BG197" s="60"/>
      <c r="BH197" s="60"/>
      <c r="BI197" s="60"/>
      <c r="BJ197" s="60"/>
      <c r="BK197" s="60"/>
    </row>
    <row r="198" spans="20:63">
      <c r="T198" s="56" t="str">
        <f t="shared" si="81"/>
        <v>ColocaciónCrediconsumo0.1975</v>
      </c>
      <c r="U198" s="56" t="s">
        <v>38</v>
      </c>
      <c r="V198" s="57" t="s">
        <v>2</v>
      </c>
      <c r="W198" s="58">
        <v>0.19750000000000006</v>
      </c>
      <c r="X198" s="59">
        <f t="shared" si="65"/>
        <v>79.000000000000028</v>
      </c>
      <c r="Y198" s="60"/>
      <c r="Z198" s="56" t="str">
        <f t="shared" si="82"/>
        <v>ColocaciónCrediconsumo0.1975</v>
      </c>
      <c r="AA198" s="56" t="s">
        <v>38</v>
      </c>
      <c r="AB198" s="57" t="s">
        <v>2</v>
      </c>
      <c r="AC198" s="58">
        <v>0.19750000000000006</v>
      </c>
      <c r="AD198" s="59">
        <f t="shared" si="68"/>
        <v>98.750000000000028</v>
      </c>
      <c r="AE198" s="60"/>
      <c r="AF198" s="56" t="str">
        <f t="shared" si="83"/>
        <v>ColocaciónCrediconsumo0.1975</v>
      </c>
      <c r="AG198" s="56" t="s">
        <v>38</v>
      </c>
      <c r="AH198" s="57" t="s">
        <v>2</v>
      </c>
      <c r="AI198" s="58">
        <v>0.19750000000000006</v>
      </c>
      <c r="AJ198" s="59">
        <f t="shared" si="71"/>
        <v>118.50000000000004</v>
      </c>
      <c r="AK198" s="60"/>
      <c r="AL198" s="56" t="str">
        <f t="shared" si="84"/>
        <v>ColocaciónCrediconsumo0.1975</v>
      </c>
      <c r="AM198" s="56" t="s">
        <v>38</v>
      </c>
      <c r="AN198" s="57" t="s">
        <v>2</v>
      </c>
      <c r="AO198" s="58">
        <v>0.19750000000000006</v>
      </c>
      <c r="AP198" s="59">
        <f t="shared" si="74"/>
        <v>138.25000000000006</v>
      </c>
      <c r="AQ198" s="60"/>
      <c r="AR198" s="56" t="str">
        <f t="shared" si="85"/>
        <v>ColocaciónCrediconsumo0.1975</v>
      </c>
      <c r="AS198" s="56" t="s">
        <v>38</v>
      </c>
      <c r="AT198" s="57" t="s">
        <v>2</v>
      </c>
      <c r="AU198" s="58">
        <v>0.19750000000000006</v>
      </c>
      <c r="AV198" s="59">
        <f t="shared" si="77"/>
        <v>158.00000000000006</v>
      </c>
      <c r="AW198" s="60"/>
      <c r="AX198" s="56" t="str">
        <f t="shared" si="86"/>
        <v>ColocaciónCrediconsumo0.1975</v>
      </c>
      <c r="AY198" s="56" t="s">
        <v>38</v>
      </c>
      <c r="AZ198" s="57" t="s">
        <v>2</v>
      </c>
      <c r="BA198" s="58">
        <v>0.19750000000000006</v>
      </c>
      <c r="BB198" s="59">
        <f t="shared" si="80"/>
        <v>177.75000000000006</v>
      </c>
      <c r="BC198" s="60"/>
      <c r="BD198" s="142"/>
      <c r="BE198" s="60"/>
      <c r="BF198" s="60"/>
      <c r="BG198" s="60"/>
      <c r="BH198" s="60"/>
      <c r="BI198" s="60"/>
      <c r="BJ198" s="60"/>
      <c r="BK198" s="60"/>
    </row>
    <row r="199" spans="20:63">
      <c r="T199" s="56" t="str">
        <f t="shared" si="81"/>
        <v>ColocaciónCrediconsumo0.2</v>
      </c>
      <c r="U199" s="56" t="s">
        <v>38</v>
      </c>
      <c r="V199" s="57" t="s">
        <v>2</v>
      </c>
      <c r="W199" s="58">
        <v>0.20000000000000007</v>
      </c>
      <c r="X199" s="59">
        <f t="shared" si="65"/>
        <v>80.000000000000028</v>
      </c>
      <c r="Y199" s="60"/>
      <c r="Z199" s="56" t="str">
        <f t="shared" si="82"/>
        <v>ColocaciónCrediconsumo0.2</v>
      </c>
      <c r="AA199" s="56" t="s">
        <v>38</v>
      </c>
      <c r="AB199" s="57" t="s">
        <v>2</v>
      </c>
      <c r="AC199" s="58">
        <v>0.20000000000000007</v>
      </c>
      <c r="AD199" s="59">
        <f t="shared" si="68"/>
        <v>100.00000000000004</v>
      </c>
      <c r="AE199" s="60"/>
      <c r="AF199" s="56" t="str">
        <f t="shared" si="83"/>
        <v>ColocaciónCrediconsumo0.2</v>
      </c>
      <c r="AG199" s="56" t="s">
        <v>38</v>
      </c>
      <c r="AH199" s="57" t="s">
        <v>2</v>
      </c>
      <c r="AI199" s="58">
        <v>0.20000000000000007</v>
      </c>
      <c r="AJ199" s="59">
        <f t="shared" si="71"/>
        <v>120.00000000000004</v>
      </c>
      <c r="AK199" s="60"/>
      <c r="AL199" s="56" t="str">
        <f t="shared" si="84"/>
        <v>ColocaciónCrediconsumo0.2</v>
      </c>
      <c r="AM199" s="56" t="s">
        <v>38</v>
      </c>
      <c r="AN199" s="57" t="s">
        <v>2</v>
      </c>
      <c r="AO199" s="58">
        <v>0.20000000000000007</v>
      </c>
      <c r="AP199" s="59">
        <f t="shared" si="74"/>
        <v>140.00000000000003</v>
      </c>
      <c r="AQ199" s="60"/>
      <c r="AR199" s="56" t="str">
        <f t="shared" si="85"/>
        <v>ColocaciónCrediconsumo0.2</v>
      </c>
      <c r="AS199" s="56" t="s">
        <v>38</v>
      </c>
      <c r="AT199" s="57" t="s">
        <v>2</v>
      </c>
      <c r="AU199" s="58">
        <v>0.20000000000000007</v>
      </c>
      <c r="AV199" s="59">
        <f t="shared" si="77"/>
        <v>160.00000000000006</v>
      </c>
      <c r="AW199" s="60"/>
      <c r="AX199" s="56" t="str">
        <f t="shared" si="86"/>
        <v>ColocaciónCrediconsumo0.2</v>
      </c>
      <c r="AY199" s="56" t="s">
        <v>38</v>
      </c>
      <c r="AZ199" s="57" t="s">
        <v>2</v>
      </c>
      <c r="BA199" s="58">
        <v>0.20000000000000007</v>
      </c>
      <c r="BB199" s="59">
        <f t="shared" si="80"/>
        <v>180.00000000000006</v>
      </c>
      <c r="BC199" s="60"/>
      <c r="BD199" s="142"/>
      <c r="BE199" s="60"/>
      <c r="BF199" s="60"/>
      <c r="BG199" s="60"/>
      <c r="BH199" s="60"/>
      <c r="BI199" s="60"/>
      <c r="BJ199" s="60"/>
      <c r="BK199" s="60"/>
    </row>
    <row r="200" spans="20:63">
      <c r="T200" s="56" t="str">
        <f t="shared" si="81"/>
        <v>ColocaciónCrediconsumo0.2025</v>
      </c>
      <c r="U200" s="56" t="s">
        <v>38</v>
      </c>
      <c r="V200" s="57" t="s">
        <v>2</v>
      </c>
      <c r="W200" s="58">
        <v>0.20250000000000007</v>
      </c>
      <c r="X200" s="59">
        <f t="shared" si="65"/>
        <v>81.000000000000028</v>
      </c>
      <c r="Y200" s="60"/>
      <c r="Z200" s="56" t="str">
        <f t="shared" si="82"/>
        <v>ColocaciónCrediconsumo0.2025</v>
      </c>
      <c r="AA200" s="56" t="s">
        <v>38</v>
      </c>
      <c r="AB200" s="57" t="s">
        <v>2</v>
      </c>
      <c r="AC200" s="58">
        <v>0.20250000000000007</v>
      </c>
      <c r="AD200" s="59">
        <f t="shared" si="68"/>
        <v>101.25000000000004</v>
      </c>
      <c r="AE200" s="60"/>
      <c r="AF200" s="56" t="str">
        <f t="shared" si="83"/>
        <v>ColocaciónCrediconsumo0.2025</v>
      </c>
      <c r="AG200" s="56" t="s">
        <v>38</v>
      </c>
      <c r="AH200" s="57" t="s">
        <v>2</v>
      </c>
      <c r="AI200" s="58">
        <v>0.20250000000000007</v>
      </c>
      <c r="AJ200" s="59">
        <f t="shared" si="71"/>
        <v>121.50000000000003</v>
      </c>
      <c r="AK200" s="60"/>
      <c r="AL200" s="56" t="str">
        <f t="shared" si="84"/>
        <v>ColocaciónCrediconsumo0.2025</v>
      </c>
      <c r="AM200" s="56" t="s">
        <v>38</v>
      </c>
      <c r="AN200" s="57" t="s">
        <v>2</v>
      </c>
      <c r="AO200" s="58">
        <v>0.20250000000000007</v>
      </c>
      <c r="AP200" s="59">
        <f t="shared" si="74"/>
        <v>141.75000000000003</v>
      </c>
      <c r="AQ200" s="60"/>
      <c r="AR200" s="56" t="str">
        <f t="shared" si="85"/>
        <v>ColocaciónCrediconsumo0.2025</v>
      </c>
      <c r="AS200" s="56" t="s">
        <v>38</v>
      </c>
      <c r="AT200" s="57" t="s">
        <v>2</v>
      </c>
      <c r="AU200" s="58">
        <v>0.20250000000000007</v>
      </c>
      <c r="AV200" s="59">
        <f t="shared" si="77"/>
        <v>162.00000000000006</v>
      </c>
      <c r="AW200" s="60"/>
      <c r="AX200" s="56" t="str">
        <f t="shared" si="86"/>
        <v>ColocaciónCrediconsumo0.2025</v>
      </c>
      <c r="AY200" s="56" t="s">
        <v>38</v>
      </c>
      <c r="AZ200" s="57" t="s">
        <v>2</v>
      </c>
      <c r="BA200" s="58">
        <v>0.20250000000000007</v>
      </c>
      <c r="BB200" s="59">
        <f t="shared" si="80"/>
        <v>182.25000000000006</v>
      </c>
      <c r="BC200" s="60"/>
      <c r="BD200" s="142"/>
      <c r="BE200" s="60"/>
      <c r="BF200" s="60"/>
      <c r="BG200" s="60"/>
      <c r="BH200" s="60"/>
      <c r="BI200" s="60"/>
      <c r="BJ200" s="60"/>
      <c r="BK200" s="60"/>
    </row>
    <row r="201" spans="20:63">
      <c r="T201" s="56" t="str">
        <f t="shared" si="81"/>
        <v>ColocaciónCrediconsumo0.205</v>
      </c>
      <c r="U201" s="56" t="s">
        <v>38</v>
      </c>
      <c r="V201" s="57" t="s">
        <v>2</v>
      </c>
      <c r="W201" s="58">
        <v>0.20500000000000007</v>
      </c>
      <c r="X201" s="59">
        <f t="shared" si="65"/>
        <v>82.000000000000028</v>
      </c>
      <c r="Y201" s="60"/>
      <c r="Z201" s="56" t="str">
        <f t="shared" si="82"/>
        <v>ColocaciónCrediconsumo0.205</v>
      </c>
      <c r="AA201" s="56" t="s">
        <v>38</v>
      </c>
      <c r="AB201" s="57" t="s">
        <v>2</v>
      </c>
      <c r="AC201" s="58">
        <v>0.20500000000000007</v>
      </c>
      <c r="AD201" s="59">
        <f t="shared" si="68"/>
        <v>102.50000000000003</v>
      </c>
      <c r="AE201" s="60"/>
      <c r="AF201" s="56" t="str">
        <f t="shared" si="83"/>
        <v>ColocaciónCrediconsumo0.205</v>
      </c>
      <c r="AG201" s="56" t="s">
        <v>38</v>
      </c>
      <c r="AH201" s="57" t="s">
        <v>2</v>
      </c>
      <c r="AI201" s="58">
        <v>0.20500000000000007</v>
      </c>
      <c r="AJ201" s="59">
        <f t="shared" si="71"/>
        <v>123.00000000000004</v>
      </c>
      <c r="AK201" s="60"/>
      <c r="AL201" s="56" t="str">
        <f t="shared" si="84"/>
        <v>ColocaciónCrediconsumo0.205</v>
      </c>
      <c r="AM201" s="56" t="s">
        <v>38</v>
      </c>
      <c r="AN201" s="57" t="s">
        <v>2</v>
      </c>
      <c r="AO201" s="58">
        <v>0.20500000000000007</v>
      </c>
      <c r="AP201" s="59">
        <f t="shared" si="74"/>
        <v>143.50000000000006</v>
      </c>
      <c r="AQ201" s="60"/>
      <c r="AR201" s="56" t="str">
        <f t="shared" si="85"/>
        <v>ColocaciónCrediconsumo0.205</v>
      </c>
      <c r="AS201" s="56" t="s">
        <v>38</v>
      </c>
      <c r="AT201" s="57" t="s">
        <v>2</v>
      </c>
      <c r="AU201" s="58">
        <v>0.20500000000000007</v>
      </c>
      <c r="AV201" s="59">
        <f t="shared" si="77"/>
        <v>164.00000000000006</v>
      </c>
      <c r="AW201" s="60"/>
      <c r="AX201" s="56" t="str">
        <f t="shared" si="86"/>
        <v>ColocaciónCrediconsumo0.205</v>
      </c>
      <c r="AY201" s="56" t="s">
        <v>38</v>
      </c>
      <c r="AZ201" s="57" t="s">
        <v>2</v>
      </c>
      <c r="BA201" s="58">
        <v>0.20500000000000007</v>
      </c>
      <c r="BB201" s="59">
        <f t="shared" si="80"/>
        <v>184.50000000000006</v>
      </c>
      <c r="BC201" s="60"/>
      <c r="BD201" s="142"/>
      <c r="BE201" s="60"/>
      <c r="BF201" s="60"/>
      <c r="BG201" s="60"/>
      <c r="BH201" s="60"/>
      <c r="BI201" s="60"/>
      <c r="BJ201" s="60"/>
      <c r="BK201" s="60"/>
    </row>
    <row r="202" spans="20:63">
      <c r="T202" s="56" t="str">
        <f t="shared" si="81"/>
        <v>ColocaciónCrediconsumo0.2075</v>
      </c>
      <c r="U202" s="56" t="s">
        <v>38</v>
      </c>
      <c r="V202" s="57" t="s">
        <v>2</v>
      </c>
      <c r="W202" s="58">
        <v>0.20750000000000007</v>
      </c>
      <c r="X202" s="59">
        <f t="shared" si="65"/>
        <v>83.000000000000028</v>
      </c>
      <c r="Y202" s="60"/>
      <c r="Z202" s="56" t="str">
        <f t="shared" si="82"/>
        <v>ColocaciónCrediconsumo0.2075</v>
      </c>
      <c r="AA202" s="56" t="s">
        <v>38</v>
      </c>
      <c r="AB202" s="57" t="s">
        <v>2</v>
      </c>
      <c r="AC202" s="58">
        <v>0.20750000000000007</v>
      </c>
      <c r="AD202" s="59">
        <f t="shared" si="68"/>
        <v>103.75000000000003</v>
      </c>
      <c r="AE202" s="60"/>
      <c r="AF202" s="56" t="str">
        <f t="shared" si="83"/>
        <v>ColocaciónCrediconsumo0.2075</v>
      </c>
      <c r="AG202" s="56" t="s">
        <v>38</v>
      </c>
      <c r="AH202" s="57" t="s">
        <v>2</v>
      </c>
      <c r="AI202" s="58">
        <v>0.20750000000000007</v>
      </c>
      <c r="AJ202" s="59">
        <f t="shared" si="71"/>
        <v>124.50000000000006</v>
      </c>
      <c r="AK202" s="60"/>
      <c r="AL202" s="56" t="str">
        <f t="shared" si="84"/>
        <v>ColocaciónCrediconsumo0.2075</v>
      </c>
      <c r="AM202" s="56" t="s">
        <v>38</v>
      </c>
      <c r="AN202" s="57" t="s">
        <v>2</v>
      </c>
      <c r="AO202" s="58">
        <v>0.20750000000000007</v>
      </c>
      <c r="AP202" s="59">
        <f t="shared" si="74"/>
        <v>145.25000000000006</v>
      </c>
      <c r="AQ202" s="60"/>
      <c r="AR202" s="56" t="str">
        <f t="shared" si="85"/>
        <v>ColocaciónCrediconsumo0.2075</v>
      </c>
      <c r="AS202" s="56" t="s">
        <v>38</v>
      </c>
      <c r="AT202" s="57" t="s">
        <v>2</v>
      </c>
      <c r="AU202" s="58">
        <v>0.20750000000000007</v>
      </c>
      <c r="AV202" s="59">
        <f t="shared" si="77"/>
        <v>166.00000000000006</v>
      </c>
      <c r="AW202" s="60"/>
      <c r="AX202" s="56" t="str">
        <f t="shared" si="86"/>
        <v>ColocaciónCrediconsumo0.2075</v>
      </c>
      <c r="AY202" s="56" t="s">
        <v>38</v>
      </c>
      <c r="AZ202" s="57" t="s">
        <v>2</v>
      </c>
      <c r="BA202" s="58">
        <v>0.20750000000000007</v>
      </c>
      <c r="BB202" s="59">
        <f t="shared" si="80"/>
        <v>186.75000000000006</v>
      </c>
      <c r="BC202" s="60"/>
      <c r="BD202" s="142"/>
      <c r="BE202" s="60"/>
      <c r="BF202" s="60"/>
      <c r="BG202" s="60"/>
      <c r="BH202" s="60"/>
      <c r="BI202" s="60"/>
      <c r="BJ202" s="60"/>
      <c r="BK202" s="60"/>
    </row>
    <row r="203" spans="20:63">
      <c r="T203" s="56" t="str">
        <f t="shared" si="81"/>
        <v>ColocaciónCrediconsumo0.21</v>
      </c>
      <c r="U203" s="56" t="s">
        <v>38</v>
      </c>
      <c r="V203" s="57" t="s">
        <v>2</v>
      </c>
      <c r="W203" s="58">
        <v>0.21000000000000008</v>
      </c>
      <c r="X203" s="59">
        <f t="shared" si="65"/>
        <v>84.000000000000028</v>
      </c>
      <c r="Y203" s="60"/>
      <c r="Z203" s="56" t="str">
        <f t="shared" si="82"/>
        <v>ColocaciónCrediconsumo0.21</v>
      </c>
      <c r="AA203" s="56" t="s">
        <v>38</v>
      </c>
      <c r="AB203" s="57" t="s">
        <v>2</v>
      </c>
      <c r="AC203" s="58">
        <v>0.21000000000000008</v>
      </c>
      <c r="AD203" s="59">
        <f t="shared" si="68"/>
        <v>105.00000000000003</v>
      </c>
      <c r="AE203" s="60"/>
      <c r="AF203" s="56" t="str">
        <f t="shared" si="83"/>
        <v>ColocaciónCrediconsumo0.21</v>
      </c>
      <c r="AG203" s="56" t="s">
        <v>38</v>
      </c>
      <c r="AH203" s="57" t="s">
        <v>2</v>
      </c>
      <c r="AI203" s="58">
        <v>0.21000000000000008</v>
      </c>
      <c r="AJ203" s="59">
        <f t="shared" si="71"/>
        <v>126.00000000000004</v>
      </c>
      <c r="AK203" s="60"/>
      <c r="AL203" s="56" t="str">
        <f t="shared" si="84"/>
        <v>ColocaciónCrediconsumo0.21</v>
      </c>
      <c r="AM203" s="56" t="s">
        <v>38</v>
      </c>
      <c r="AN203" s="57" t="s">
        <v>2</v>
      </c>
      <c r="AO203" s="58">
        <v>0.21000000000000008</v>
      </c>
      <c r="AP203" s="59">
        <f t="shared" si="74"/>
        <v>147.00000000000006</v>
      </c>
      <c r="AQ203" s="60"/>
      <c r="AR203" s="56" t="str">
        <f t="shared" si="85"/>
        <v>ColocaciónCrediconsumo0.21</v>
      </c>
      <c r="AS203" s="56" t="s">
        <v>38</v>
      </c>
      <c r="AT203" s="57" t="s">
        <v>2</v>
      </c>
      <c r="AU203" s="58">
        <v>0.21000000000000008</v>
      </c>
      <c r="AV203" s="59">
        <f t="shared" si="77"/>
        <v>168.00000000000006</v>
      </c>
      <c r="AW203" s="60"/>
      <c r="AX203" s="56" t="str">
        <f t="shared" si="86"/>
        <v>ColocaciónCrediconsumo0.21</v>
      </c>
      <c r="AY203" s="56" t="s">
        <v>38</v>
      </c>
      <c r="AZ203" s="57" t="s">
        <v>2</v>
      </c>
      <c r="BA203" s="58">
        <v>0.21000000000000008</v>
      </c>
      <c r="BB203" s="59">
        <f t="shared" si="80"/>
        <v>189.00000000000006</v>
      </c>
      <c r="BC203" s="60"/>
      <c r="BD203" s="142"/>
      <c r="BE203" s="60"/>
      <c r="BF203" s="60"/>
      <c r="BG203" s="60"/>
      <c r="BH203" s="60"/>
      <c r="BI203" s="60"/>
      <c r="BJ203" s="60"/>
      <c r="BK203" s="60"/>
    </row>
    <row r="204" spans="20:63">
      <c r="T204" s="56" t="str">
        <f t="shared" si="81"/>
        <v>ColocaciónCrediconsumo0.2125</v>
      </c>
      <c r="U204" s="56" t="s">
        <v>38</v>
      </c>
      <c r="V204" s="57" t="s">
        <v>2</v>
      </c>
      <c r="W204" s="58">
        <v>0.21250000000000008</v>
      </c>
      <c r="X204" s="59">
        <f t="shared" si="65"/>
        <v>85.000000000000028</v>
      </c>
      <c r="Y204" s="60"/>
      <c r="Z204" s="56" t="str">
        <f t="shared" si="82"/>
        <v>ColocaciónCrediconsumo0.2125</v>
      </c>
      <c r="AA204" s="56" t="s">
        <v>38</v>
      </c>
      <c r="AB204" s="57" t="s">
        <v>2</v>
      </c>
      <c r="AC204" s="58">
        <v>0.21250000000000008</v>
      </c>
      <c r="AD204" s="59">
        <f t="shared" si="68"/>
        <v>106.25000000000004</v>
      </c>
      <c r="AE204" s="60"/>
      <c r="AF204" s="56" t="str">
        <f t="shared" si="83"/>
        <v>ColocaciónCrediconsumo0.2125</v>
      </c>
      <c r="AG204" s="56" t="s">
        <v>38</v>
      </c>
      <c r="AH204" s="57" t="s">
        <v>2</v>
      </c>
      <c r="AI204" s="58">
        <v>0.21250000000000008</v>
      </c>
      <c r="AJ204" s="59">
        <f t="shared" si="71"/>
        <v>127.50000000000003</v>
      </c>
      <c r="AK204" s="60"/>
      <c r="AL204" s="56" t="str">
        <f t="shared" si="84"/>
        <v>ColocaciónCrediconsumo0.2125</v>
      </c>
      <c r="AM204" s="56" t="s">
        <v>38</v>
      </c>
      <c r="AN204" s="57" t="s">
        <v>2</v>
      </c>
      <c r="AO204" s="58">
        <v>0.21250000000000008</v>
      </c>
      <c r="AP204" s="59">
        <f t="shared" si="74"/>
        <v>148.75000000000006</v>
      </c>
      <c r="AQ204" s="60"/>
      <c r="AR204" s="56" t="str">
        <f t="shared" si="85"/>
        <v>ColocaciónCrediconsumo0.2125</v>
      </c>
      <c r="AS204" s="56" t="s">
        <v>38</v>
      </c>
      <c r="AT204" s="57" t="s">
        <v>2</v>
      </c>
      <c r="AU204" s="58">
        <v>0.21250000000000008</v>
      </c>
      <c r="AV204" s="59">
        <f t="shared" si="77"/>
        <v>170.00000000000006</v>
      </c>
      <c r="AW204" s="60"/>
      <c r="AX204" s="56" t="str">
        <f t="shared" si="86"/>
        <v>ColocaciónCrediconsumo0.2125</v>
      </c>
      <c r="AY204" s="56" t="s">
        <v>38</v>
      </c>
      <c r="AZ204" s="57" t="s">
        <v>2</v>
      </c>
      <c r="BA204" s="58">
        <v>0.21250000000000008</v>
      </c>
      <c r="BB204" s="59">
        <f t="shared" si="80"/>
        <v>191.25000000000009</v>
      </c>
      <c r="BC204" s="60"/>
      <c r="BD204" s="142"/>
      <c r="BE204" s="60"/>
      <c r="BF204" s="60"/>
      <c r="BG204" s="60"/>
      <c r="BH204" s="60"/>
      <c r="BI204" s="60"/>
      <c r="BJ204" s="60"/>
      <c r="BK204" s="60"/>
    </row>
    <row r="205" spans="20:63">
      <c r="T205" s="56" t="str">
        <f t="shared" si="81"/>
        <v>ColocaciónCrediconsumo0.215</v>
      </c>
      <c r="U205" s="56" t="s">
        <v>38</v>
      </c>
      <c r="V205" s="57" t="s">
        <v>2</v>
      </c>
      <c r="W205" s="58">
        <v>0.21500000000000008</v>
      </c>
      <c r="X205" s="59">
        <f t="shared" si="65"/>
        <v>86.000000000000028</v>
      </c>
      <c r="Y205" s="60"/>
      <c r="Z205" s="56" t="str">
        <f t="shared" si="82"/>
        <v>ColocaciónCrediconsumo0.215</v>
      </c>
      <c r="AA205" s="56" t="s">
        <v>38</v>
      </c>
      <c r="AB205" s="57" t="s">
        <v>2</v>
      </c>
      <c r="AC205" s="58">
        <v>0.21500000000000008</v>
      </c>
      <c r="AD205" s="59">
        <f t="shared" si="68"/>
        <v>107.50000000000004</v>
      </c>
      <c r="AE205" s="60"/>
      <c r="AF205" s="56" t="str">
        <f t="shared" si="83"/>
        <v>ColocaciónCrediconsumo0.215</v>
      </c>
      <c r="AG205" s="56" t="s">
        <v>38</v>
      </c>
      <c r="AH205" s="57" t="s">
        <v>2</v>
      </c>
      <c r="AI205" s="58">
        <v>0.21500000000000008</v>
      </c>
      <c r="AJ205" s="59">
        <f t="shared" si="71"/>
        <v>129.00000000000006</v>
      </c>
      <c r="AK205" s="60"/>
      <c r="AL205" s="56" t="str">
        <f t="shared" si="84"/>
        <v>ColocaciónCrediconsumo0.215</v>
      </c>
      <c r="AM205" s="56" t="s">
        <v>38</v>
      </c>
      <c r="AN205" s="57" t="s">
        <v>2</v>
      </c>
      <c r="AO205" s="58">
        <v>0.21500000000000008</v>
      </c>
      <c r="AP205" s="59">
        <f t="shared" si="74"/>
        <v>150.50000000000006</v>
      </c>
      <c r="AQ205" s="60"/>
      <c r="AR205" s="56" t="str">
        <f t="shared" si="85"/>
        <v>ColocaciónCrediconsumo0.215</v>
      </c>
      <c r="AS205" s="56" t="s">
        <v>38</v>
      </c>
      <c r="AT205" s="57" t="s">
        <v>2</v>
      </c>
      <c r="AU205" s="58">
        <v>0.21500000000000008</v>
      </c>
      <c r="AV205" s="59">
        <f t="shared" si="77"/>
        <v>172.00000000000006</v>
      </c>
      <c r="AW205" s="60"/>
      <c r="AX205" s="56" t="str">
        <f t="shared" si="86"/>
        <v>ColocaciónCrediconsumo0.215</v>
      </c>
      <c r="AY205" s="56" t="s">
        <v>38</v>
      </c>
      <c r="AZ205" s="57" t="s">
        <v>2</v>
      </c>
      <c r="BA205" s="58">
        <v>0.21500000000000008</v>
      </c>
      <c r="BB205" s="59">
        <f t="shared" si="80"/>
        <v>193.50000000000006</v>
      </c>
      <c r="BC205" s="60"/>
      <c r="BD205" s="142"/>
      <c r="BE205" s="60"/>
      <c r="BF205" s="60"/>
      <c r="BG205" s="60"/>
      <c r="BH205" s="60"/>
      <c r="BI205" s="60"/>
      <c r="BJ205" s="60"/>
      <c r="BK205" s="60"/>
    </row>
    <row r="206" spans="20:63">
      <c r="T206" s="56" t="str">
        <f t="shared" si="81"/>
        <v>ColocaciónCrediconsumo0.2175</v>
      </c>
      <c r="U206" s="56" t="s">
        <v>38</v>
      </c>
      <c r="V206" s="57" t="s">
        <v>2</v>
      </c>
      <c r="W206" s="58">
        <v>0.21750000000000008</v>
      </c>
      <c r="X206" s="59">
        <f t="shared" si="65"/>
        <v>87.000000000000028</v>
      </c>
      <c r="Y206" s="60"/>
      <c r="Z206" s="56" t="str">
        <f t="shared" si="82"/>
        <v>ColocaciónCrediconsumo0.2175</v>
      </c>
      <c r="AA206" s="56" t="s">
        <v>38</v>
      </c>
      <c r="AB206" s="57" t="s">
        <v>2</v>
      </c>
      <c r="AC206" s="58">
        <v>0.21750000000000008</v>
      </c>
      <c r="AD206" s="59">
        <f t="shared" si="68"/>
        <v>108.75000000000003</v>
      </c>
      <c r="AE206" s="60"/>
      <c r="AF206" s="56" t="str">
        <f t="shared" si="83"/>
        <v>ColocaciónCrediconsumo0.2175</v>
      </c>
      <c r="AG206" s="56" t="s">
        <v>38</v>
      </c>
      <c r="AH206" s="57" t="s">
        <v>2</v>
      </c>
      <c r="AI206" s="58">
        <v>0.21750000000000008</v>
      </c>
      <c r="AJ206" s="59">
        <f t="shared" si="71"/>
        <v>130.50000000000006</v>
      </c>
      <c r="AK206" s="60"/>
      <c r="AL206" s="56" t="str">
        <f t="shared" si="84"/>
        <v>ColocaciónCrediconsumo0.2175</v>
      </c>
      <c r="AM206" s="56" t="s">
        <v>38</v>
      </c>
      <c r="AN206" s="57" t="s">
        <v>2</v>
      </c>
      <c r="AO206" s="58">
        <v>0.21750000000000008</v>
      </c>
      <c r="AP206" s="59">
        <f t="shared" si="74"/>
        <v>152.25000000000006</v>
      </c>
      <c r="AQ206" s="60"/>
      <c r="AR206" s="56" t="str">
        <f t="shared" si="85"/>
        <v>ColocaciónCrediconsumo0.2175</v>
      </c>
      <c r="AS206" s="56" t="s">
        <v>38</v>
      </c>
      <c r="AT206" s="57" t="s">
        <v>2</v>
      </c>
      <c r="AU206" s="58">
        <v>0.21750000000000008</v>
      </c>
      <c r="AV206" s="59">
        <f t="shared" si="77"/>
        <v>174.00000000000006</v>
      </c>
      <c r="AW206" s="60"/>
      <c r="AX206" s="56" t="str">
        <f t="shared" si="86"/>
        <v>ColocaciónCrediconsumo0.2175</v>
      </c>
      <c r="AY206" s="56" t="s">
        <v>38</v>
      </c>
      <c r="AZ206" s="57" t="s">
        <v>2</v>
      </c>
      <c r="BA206" s="58">
        <v>0.21750000000000008</v>
      </c>
      <c r="BB206" s="59">
        <f t="shared" si="80"/>
        <v>195.75000000000006</v>
      </c>
      <c r="BC206" s="60"/>
      <c r="BD206" s="142"/>
      <c r="BE206" s="60"/>
      <c r="BF206" s="60"/>
      <c r="BG206" s="60"/>
      <c r="BH206" s="60"/>
      <c r="BI206" s="60"/>
      <c r="BJ206" s="60"/>
      <c r="BK206" s="60"/>
    </row>
    <row r="207" spans="20:63">
      <c r="T207" s="56" t="str">
        <f t="shared" si="81"/>
        <v>ColocaciónCrediconsumo0.22</v>
      </c>
      <c r="U207" s="56" t="s">
        <v>38</v>
      </c>
      <c r="V207" s="57" t="s">
        <v>2</v>
      </c>
      <c r="W207" s="58">
        <v>0.22000000000000008</v>
      </c>
      <c r="X207" s="59">
        <f t="shared" si="65"/>
        <v>88.000000000000028</v>
      </c>
      <c r="Y207" s="60"/>
      <c r="Z207" s="56" t="str">
        <f t="shared" si="82"/>
        <v>ColocaciónCrediconsumo0.22</v>
      </c>
      <c r="AA207" s="56" t="s">
        <v>38</v>
      </c>
      <c r="AB207" s="57" t="s">
        <v>2</v>
      </c>
      <c r="AC207" s="58">
        <v>0.22000000000000008</v>
      </c>
      <c r="AD207" s="59">
        <f t="shared" si="68"/>
        <v>110.00000000000006</v>
      </c>
      <c r="AE207" s="60"/>
      <c r="AF207" s="56" t="str">
        <f t="shared" si="83"/>
        <v>ColocaciónCrediconsumo0.22</v>
      </c>
      <c r="AG207" s="56" t="s">
        <v>38</v>
      </c>
      <c r="AH207" s="57" t="s">
        <v>2</v>
      </c>
      <c r="AI207" s="58">
        <v>0.22000000000000008</v>
      </c>
      <c r="AJ207" s="59">
        <f t="shared" si="71"/>
        <v>132.00000000000006</v>
      </c>
      <c r="AK207" s="60"/>
      <c r="AL207" s="56" t="str">
        <f t="shared" si="84"/>
        <v>ColocaciónCrediconsumo0.22</v>
      </c>
      <c r="AM207" s="56" t="s">
        <v>38</v>
      </c>
      <c r="AN207" s="57" t="s">
        <v>2</v>
      </c>
      <c r="AO207" s="58">
        <v>0.22000000000000008</v>
      </c>
      <c r="AP207" s="59">
        <f t="shared" si="74"/>
        <v>154.00000000000006</v>
      </c>
      <c r="AQ207" s="60"/>
      <c r="AR207" s="56" t="str">
        <f t="shared" si="85"/>
        <v>ColocaciónCrediconsumo0.22</v>
      </c>
      <c r="AS207" s="56" t="s">
        <v>38</v>
      </c>
      <c r="AT207" s="57" t="s">
        <v>2</v>
      </c>
      <c r="AU207" s="58">
        <v>0.22000000000000008</v>
      </c>
      <c r="AV207" s="59">
        <f t="shared" si="77"/>
        <v>176.00000000000006</v>
      </c>
      <c r="AW207" s="60"/>
      <c r="AX207" s="56" t="str">
        <f t="shared" si="86"/>
        <v>ColocaciónCrediconsumo0.22</v>
      </c>
      <c r="AY207" s="56" t="s">
        <v>38</v>
      </c>
      <c r="AZ207" s="57" t="s">
        <v>2</v>
      </c>
      <c r="BA207" s="58">
        <v>0.22000000000000008</v>
      </c>
      <c r="BB207" s="59">
        <f t="shared" si="80"/>
        <v>198.00000000000009</v>
      </c>
      <c r="BC207" s="60"/>
      <c r="BD207" s="142"/>
      <c r="BE207" s="60"/>
      <c r="BF207" s="60"/>
      <c r="BG207" s="60"/>
      <c r="BH207" s="60"/>
      <c r="BI207" s="60"/>
      <c r="BJ207" s="60"/>
      <c r="BK207" s="60"/>
    </row>
    <row r="208" spans="20:63">
      <c r="T208" s="56" t="str">
        <f t="shared" si="81"/>
        <v>ColocaciónCrediconsumo0.2225</v>
      </c>
      <c r="U208" s="56" t="s">
        <v>38</v>
      </c>
      <c r="V208" s="57" t="s">
        <v>2</v>
      </c>
      <c r="W208" s="58">
        <v>0.22250000000000009</v>
      </c>
      <c r="X208" s="59">
        <f t="shared" si="65"/>
        <v>89.000000000000028</v>
      </c>
      <c r="Y208" s="60"/>
      <c r="Z208" s="56" t="str">
        <f t="shared" si="82"/>
        <v>ColocaciónCrediconsumo0.2225</v>
      </c>
      <c r="AA208" s="56" t="s">
        <v>38</v>
      </c>
      <c r="AB208" s="57" t="s">
        <v>2</v>
      </c>
      <c r="AC208" s="58">
        <v>0.22250000000000009</v>
      </c>
      <c r="AD208" s="59">
        <f t="shared" si="68"/>
        <v>111.25000000000004</v>
      </c>
      <c r="AE208" s="60"/>
      <c r="AF208" s="56" t="str">
        <f t="shared" si="83"/>
        <v>ColocaciónCrediconsumo0.2225</v>
      </c>
      <c r="AG208" s="56" t="s">
        <v>38</v>
      </c>
      <c r="AH208" s="57" t="s">
        <v>2</v>
      </c>
      <c r="AI208" s="58">
        <v>0.22250000000000009</v>
      </c>
      <c r="AJ208" s="59">
        <f t="shared" si="71"/>
        <v>133.50000000000003</v>
      </c>
      <c r="AK208" s="60"/>
      <c r="AL208" s="56" t="str">
        <f t="shared" si="84"/>
        <v>ColocaciónCrediconsumo0.2225</v>
      </c>
      <c r="AM208" s="56" t="s">
        <v>38</v>
      </c>
      <c r="AN208" s="57" t="s">
        <v>2</v>
      </c>
      <c r="AO208" s="58">
        <v>0.22250000000000009</v>
      </c>
      <c r="AP208" s="59">
        <f t="shared" si="74"/>
        <v>155.75000000000006</v>
      </c>
      <c r="AQ208" s="60"/>
      <c r="AR208" s="56" t="str">
        <f t="shared" si="85"/>
        <v>ColocaciónCrediconsumo0.2225</v>
      </c>
      <c r="AS208" s="56" t="s">
        <v>38</v>
      </c>
      <c r="AT208" s="57" t="s">
        <v>2</v>
      </c>
      <c r="AU208" s="58">
        <v>0.22250000000000009</v>
      </c>
      <c r="AV208" s="59">
        <f t="shared" si="77"/>
        <v>178.00000000000006</v>
      </c>
      <c r="AW208" s="60"/>
      <c r="AX208" s="56" t="str">
        <f t="shared" si="86"/>
        <v>ColocaciónCrediconsumo0.2225</v>
      </c>
      <c r="AY208" s="56" t="s">
        <v>38</v>
      </c>
      <c r="AZ208" s="57" t="s">
        <v>2</v>
      </c>
      <c r="BA208" s="58">
        <v>0.22250000000000009</v>
      </c>
      <c r="BB208" s="59">
        <f t="shared" si="80"/>
        <v>200.25000000000009</v>
      </c>
      <c r="BC208" s="60"/>
      <c r="BD208" s="142"/>
      <c r="BE208" s="60"/>
      <c r="BF208" s="60"/>
      <c r="BG208" s="60"/>
      <c r="BH208" s="60"/>
      <c r="BI208" s="60"/>
      <c r="BJ208" s="60"/>
      <c r="BK208" s="60"/>
    </row>
    <row r="209" spans="20:63">
      <c r="T209" s="56" t="str">
        <f t="shared" si="81"/>
        <v>ColocaciónCrediconsumo0.225</v>
      </c>
      <c r="U209" s="56" t="s">
        <v>38</v>
      </c>
      <c r="V209" s="57" t="s">
        <v>2</v>
      </c>
      <c r="W209" s="58">
        <v>0.22500000000000009</v>
      </c>
      <c r="X209" s="59">
        <f t="shared" ref="X209:X219" si="87">W209*$V$3/$U$3</f>
        <v>90.000000000000028</v>
      </c>
      <c r="Y209" s="60"/>
      <c r="Z209" s="56" t="str">
        <f t="shared" si="82"/>
        <v>ColocaciónCrediconsumo0.225</v>
      </c>
      <c r="AA209" s="56" t="s">
        <v>38</v>
      </c>
      <c r="AB209" s="57" t="s">
        <v>2</v>
      </c>
      <c r="AC209" s="58">
        <v>0.22500000000000009</v>
      </c>
      <c r="AD209" s="59">
        <f t="shared" ref="AD209:AD219" si="88">AC209*$AB$3/$AA$3</f>
        <v>112.50000000000004</v>
      </c>
      <c r="AE209" s="60"/>
      <c r="AF209" s="56" t="str">
        <f t="shared" si="83"/>
        <v>ColocaciónCrediconsumo0.225</v>
      </c>
      <c r="AG209" s="56" t="s">
        <v>38</v>
      </c>
      <c r="AH209" s="57" t="s">
        <v>2</v>
      </c>
      <c r="AI209" s="58">
        <v>0.22500000000000009</v>
      </c>
      <c r="AJ209" s="59">
        <f t="shared" ref="AJ209:AJ219" si="89">AI209*$AH$3/$AG$3</f>
        <v>135.00000000000006</v>
      </c>
      <c r="AK209" s="60"/>
      <c r="AL209" s="56" t="str">
        <f t="shared" si="84"/>
        <v>ColocaciónCrediconsumo0.225</v>
      </c>
      <c r="AM209" s="56" t="s">
        <v>38</v>
      </c>
      <c r="AN209" s="57" t="s">
        <v>2</v>
      </c>
      <c r="AO209" s="58">
        <v>0.22500000000000009</v>
      </c>
      <c r="AP209" s="59">
        <f t="shared" ref="AP209:AP219" si="90">AO209*$AN$3/$AM$3</f>
        <v>157.50000000000006</v>
      </c>
      <c r="AQ209" s="60"/>
      <c r="AR209" s="56" t="str">
        <f t="shared" si="85"/>
        <v>ColocaciónCrediconsumo0.225</v>
      </c>
      <c r="AS209" s="56" t="s">
        <v>38</v>
      </c>
      <c r="AT209" s="57" t="s">
        <v>2</v>
      </c>
      <c r="AU209" s="58">
        <v>0.22500000000000009</v>
      </c>
      <c r="AV209" s="59">
        <f t="shared" ref="AV209:AV219" si="91">AU209*$AT$3/$AS$3</f>
        <v>180.00000000000006</v>
      </c>
      <c r="AW209" s="60"/>
      <c r="AX209" s="56" t="str">
        <f t="shared" si="86"/>
        <v>ColocaciónCrediconsumo0.225</v>
      </c>
      <c r="AY209" s="56" t="s">
        <v>38</v>
      </c>
      <c r="AZ209" s="57" t="s">
        <v>2</v>
      </c>
      <c r="BA209" s="58">
        <v>0.22500000000000009</v>
      </c>
      <c r="BB209" s="59">
        <f t="shared" ref="BB209:BB219" si="92">BA209*$AZ$3/$AY$3</f>
        <v>202.50000000000009</v>
      </c>
      <c r="BC209" s="60"/>
      <c r="BD209" s="142"/>
      <c r="BE209" s="60"/>
      <c r="BF209" s="60"/>
      <c r="BG209" s="60"/>
      <c r="BH209" s="60"/>
      <c r="BI209" s="60"/>
      <c r="BJ209" s="60"/>
      <c r="BK209" s="60"/>
    </row>
    <row r="210" spans="20:63">
      <c r="T210" s="56" t="str">
        <f t="shared" si="81"/>
        <v>ColocaciónCrediconsumo0.2275</v>
      </c>
      <c r="U210" s="56" t="s">
        <v>38</v>
      </c>
      <c r="V210" s="57" t="s">
        <v>2</v>
      </c>
      <c r="W210" s="58">
        <v>0.22750000000000009</v>
      </c>
      <c r="X210" s="59">
        <f t="shared" si="87"/>
        <v>91.000000000000028</v>
      </c>
      <c r="Y210" s="60"/>
      <c r="Z210" s="56" t="str">
        <f t="shared" si="82"/>
        <v>ColocaciónCrediconsumo0.2275</v>
      </c>
      <c r="AA210" s="56" t="s">
        <v>38</v>
      </c>
      <c r="AB210" s="57" t="s">
        <v>2</v>
      </c>
      <c r="AC210" s="58">
        <v>0.22750000000000009</v>
      </c>
      <c r="AD210" s="59">
        <f t="shared" si="88"/>
        <v>113.75000000000004</v>
      </c>
      <c r="AE210" s="60"/>
      <c r="AF210" s="56" t="str">
        <f t="shared" si="83"/>
        <v>ColocaciónCrediconsumo0.2275</v>
      </c>
      <c r="AG210" s="56" t="s">
        <v>38</v>
      </c>
      <c r="AH210" s="57" t="s">
        <v>2</v>
      </c>
      <c r="AI210" s="58">
        <v>0.22750000000000009</v>
      </c>
      <c r="AJ210" s="59">
        <f t="shared" si="89"/>
        <v>136.50000000000006</v>
      </c>
      <c r="AK210" s="60"/>
      <c r="AL210" s="56" t="str">
        <f t="shared" si="84"/>
        <v>ColocaciónCrediconsumo0.2275</v>
      </c>
      <c r="AM210" s="56" t="s">
        <v>38</v>
      </c>
      <c r="AN210" s="57" t="s">
        <v>2</v>
      </c>
      <c r="AO210" s="58">
        <v>0.22750000000000009</v>
      </c>
      <c r="AP210" s="59">
        <f t="shared" si="90"/>
        <v>159.25000000000006</v>
      </c>
      <c r="AQ210" s="60"/>
      <c r="AR210" s="56" t="str">
        <f t="shared" si="85"/>
        <v>ColocaciónCrediconsumo0.2275</v>
      </c>
      <c r="AS210" s="56" t="s">
        <v>38</v>
      </c>
      <c r="AT210" s="57" t="s">
        <v>2</v>
      </c>
      <c r="AU210" s="58">
        <v>0.22750000000000009</v>
      </c>
      <c r="AV210" s="59">
        <f t="shared" si="91"/>
        <v>182.00000000000006</v>
      </c>
      <c r="AW210" s="60"/>
      <c r="AX210" s="56" t="str">
        <f t="shared" si="86"/>
        <v>ColocaciónCrediconsumo0.2275</v>
      </c>
      <c r="AY210" s="56" t="s">
        <v>38</v>
      </c>
      <c r="AZ210" s="57" t="s">
        <v>2</v>
      </c>
      <c r="BA210" s="58">
        <v>0.22750000000000009</v>
      </c>
      <c r="BB210" s="59">
        <f t="shared" si="92"/>
        <v>204.75000000000009</v>
      </c>
      <c r="BC210" s="60"/>
      <c r="BD210" s="142"/>
      <c r="BE210" s="60"/>
      <c r="BF210" s="60"/>
      <c r="BG210" s="60"/>
      <c r="BH210" s="60"/>
      <c r="BI210" s="60"/>
      <c r="BJ210" s="60"/>
      <c r="BK210" s="60"/>
    </row>
    <row r="211" spans="20:63">
      <c r="T211" s="56" t="str">
        <f t="shared" si="81"/>
        <v>ColocaciónCrediconsumo0.23</v>
      </c>
      <c r="U211" s="56" t="s">
        <v>38</v>
      </c>
      <c r="V211" s="57" t="s">
        <v>2</v>
      </c>
      <c r="W211" s="58">
        <v>0.23000000000000009</v>
      </c>
      <c r="X211" s="59">
        <f t="shared" si="87"/>
        <v>92.000000000000028</v>
      </c>
      <c r="Y211" s="60"/>
      <c r="Z211" s="56" t="str">
        <f t="shared" si="82"/>
        <v>ColocaciónCrediconsumo0.23</v>
      </c>
      <c r="AA211" s="56" t="s">
        <v>38</v>
      </c>
      <c r="AB211" s="57" t="s">
        <v>2</v>
      </c>
      <c r="AC211" s="58">
        <v>0.23000000000000009</v>
      </c>
      <c r="AD211" s="59">
        <f t="shared" si="88"/>
        <v>115.00000000000003</v>
      </c>
      <c r="AE211" s="60"/>
      <c r="AF211" s="56" t="str">
        <f t="shared" si="83"/>
        <v>ColocaciónCrediconsumo0.23</v>
      </c>
      <c r="AG211" s="56" t="s">
        <v>38</v>
      </c>
      <c r="AH211" s="57" t="s">
        <v>2</v>
      </c>
      <c r="AI211" s="58">
        <v>0.23000000000000009</v>
      </c>
      <c r="AJ211" s="59">
        <f t="shared" si="89"/>
        <v>138.00000000000006</v>
      </c>
      <c r="AK211" s="60"/>
      <c r="AL211" s="56" t="str">
        <f t="shared" si="84"/>
        <v>ColocaciónCrediconsumo0.23</v>
      </c>
      <c r="AM211" s="56" t="s">
        <v>38</v>
      </c>
      <c r="AN211" s="57" t="s">
        <v>2</v>
      </c>
      <c r="AO211" s="58">
        <v>0.23000000000000009</v>
      </c>
      <c r="AP211" s="59">
        <f t="shared" si="90"/>
        <v>161.00000000000009</v>
      </c>
      <c r="AQ211" s="60"/>
      <c r="AR211" s="56" t="str">
        <f t="shared" si="85"/>
        <v>ColocaciónCrediconsumo0.23</v>
      </c>
      <c r="AS211" s="56" t="s">
        <v>38</v>
      </c>
      <c r="AT211" s="57" t="s">
        <v>2</v>
      </c>
      <c r="AU211" s="58">
        <v>0.23000000000000009</v>
      </c>
      <c r="AV211" s="59">
        <f t="shared" si="91"/>
        <v>184.00000000000006</v>
      </c>
      <c r="AW211" s="60"/>
      <c r="AX211" s="56" t="str">
        <f t="shared" si="86"/>
        <v>ColocaciónCrediconsumo0.23</v>
      </c>
      <c r="AY211" s="56" t="s">
        <v>38</v>
      </c>
      <c r="AZ211" s="57" t="s">
        <v>2</v>
      </c>
      <c r="BA211" s="58">
        <v>0.23000000000000009</v>
      </c>
      <c r="BB211" s="59">
        <f t="shared" si="92"/>
        <v>207.00000000000006</v>
      </c>
      <c r="BC211" s="60"/>
      <c r="BD211" s="142"/>
      <c r="BE211" s="60"/>
      <c r="BF211" s="60"/>
      <c r="BG211" s="60"/>
      <c r="BH211" s="60"/>
      <c r="BI211" s="60"/>
      <c r="BJ211" s="60"/>
      <c r="BK211" s="60"/>
    </row>
    <row r="212" spans="20:63">
      <c r="T212" s="56" t="str">
        <f t="shared" si="81"/>
        <v>ColocaciónCrediconsumo0.2325</v>
      </c>
      <c r="U212" s="56" t="s">
        <v>38</v>
      </c>
      <c r="V212" s="57" t="s">
        <v>2</v>
      </c>
      <c r="W212" s="58">
        <v>0.2325000000000001</v>
      </c>
      <c r="X212" s="59">
        <f t="shared" si="87"/>
        <v>93.000000000000043</v>
      </c>
      <c r="Y212" s="60"/>
      <c r="Z212" s="56" t="str">
        <f t="shared" si="82"/>
        <v>ColocaciónCrediconsumo0.2325</v>
      </c>
      <c r="AA212" s="56" t="s">
        <v>38</v>
      </c>
      <c r="AB212" s="57" t="s">
        <v>2</v>
      </c>
      <c r="AC212" s="58">
        <v>0.2325000000000001</v>
      </c>
      <c r="AD212" s="59">
        <f t="shared" si="88"/>
        <v>116.25000000000006</v>
      </c>
      <c r="AE212" s="60"/>
      <c r="AF212" s="56" t="str">
        <f t="shared" si="83"/>
        <v>ColocaciónCrediconsumo0.2325</v>
      </c>
      <c r="AG212" s="56" t="s">
        <v>38</v>
      </c>
      <c r="AH212" s="57" t="s">
        <v>2</v>
      </c>
      <c r="AI212" s="58">
        <v>0.2325000000000001</v>
      </c>
      <c r="AJ212" s="59">
        <f t="shared" si="89"/>
        <v>139.50000000000006</v>
      </c>
      <c r="AK212" s="60"/>
      <c r="AL212" s="56" t="str">
        <f t="shared" si="84"/>
        <v>ColocaciónCrediconsumo0.2325</v>
      </c>
      <c r="AM212" s="56" t="s">
        <v>38</v>
      </c>
      <c r="AN212" s="57" t="s">
        <v>2</v>
      </c>
      <c r="AO212" s="58">
        <v>0.2325000000000001</v>
      </c>
      <c r="AP212" s="59">
        <f t="shared" si="90"/>
        <v>162.75000000000006</v>
      </c>
      <c r="AQ212" s="60"/>
      <c r="AR212" s="56" t="str">
        <f t="shared" si="85"/>
        <v>ColocaciónCrediconsumo0.2325</v>
      </c>
      <c r="AS212" s="56" t="s">
        <v>38</v>
      </c>
      <c r="AT212" s="57" t="s">
        <v>2</v>
      </c>
      <c r="AU212" s="58">
        <v>0.2325000000000001</v>
      </c>
      <c r="AV212" s="59">
        <f t="shared" si="91"/>
        <v>186.00000000000009</v>
      </c>
      <c r="AW212" s="60"/>
      <c r="AX212" s="56" t="str">
        <f t="shared" si="86"/>
        <v>ColocaciónCrediconsumo0.2325</v>
      </c>
      <c r="AY212" s="56" t="s">
        <v>38</v>
      </c>
      <c r="AZ212" s="57" t="s">
        <v>2</v>
      </c>
      <c r="BA212" s="58">
        <v>0.2325000000000001</v>
      </c>
      <c r="BB212" s="59">
        <f t="shared" si="92"/>
        <v>209.25000000000006</v>
      </c>
      <c r="BC212" s="60"/>
      <c r="BD212" s="142"/>
      <c r="BE212" s="60"/>
      <c r="BF212" s="60"/>
      <c r="BG212" s="60"/>
      <c r="BH212" s="60"/>
      <c r="BI212" s="60"/>
      <c r="BJ212" s="60"/>
      <c r="BK212" s="60"/>
    </row>
    <row r="213" spans="20:63">
      <c r="T213" s="56" t="str">
        <f t="shared" si="81"/>
        <v>ColocaciónCrediconsumo0.235</v>
      </c>
      <c r="U213" s="56" t="s">
        <v>38</v>
      </c>
      <c r="V213" s="57" t="s">
        <v>2</v>
      </c>
      <c r="W213" s="58">
        <v>0.2350000000000001</v>
      </c>
      <c r="X213" s="59">
        <f t="shared" si="87"/>
        <v>94.000000000000043</v>
      </c>
      <c r="Y213" s="60"/>
      <c r="Z213" s="56" t="str">
        <f t="shared" si="82"/>
        <v>ColocaciónCrediconsumo0.235</v>
      </c>
      <c r="AA213" s="56" t="s">
        <v>38</v>
      </c>
      <c r="AB213" s="57" t="s">
        <v>2</v>
      </c>
      <c r="AC213" s="58">
        <v>0.2350000000000001</v>
      </c>
      <c r="AD213" s="59">
        <f t="shared" si="88"/>
        <v>117.50000000000004</v>
      </c>
      <c r="AE213" s="60"/>
      <c r="AF213" s="56" t="str">
        <f t="shared" si="83"/>
        <v>ColocaciónCrediconsumo0.235</v>
      </c>
      <c r="AG213" s="56" t="s">
        <v>38</v>
      </c>
      <c r="AH213" s="57" t="s">
        <v>2</v>
      </c>
      <c r="AI213" s="58">
        <v>0.2350000000000001</v>
      </c>
      <c r="AJ213" s="59">
        <f t="shared" si="89"/>
        <v>141.00000000000006</v>
      </c>
      <c r="AK213" s="60"/>
      <c r="AL213" s="56" t="str">
        <f t="shared" si="84"/>
        <v>ColocaciónCrediconsumo0.235</v>
      </c>
      <c r="AM213" s="56" t="s">
        <v>38</v>
      </c>
      <c r="AN213" s="57" t="s">
        <v>2</v>
      </c>
      <c r="AO213" s="58">
        <v>0.2350000000000001</v>
      </c>
      <c r="AP213" s="59">
        <f t="shared" si="90"/>
        <v>164.50000000000006</v>
      </c>
      <c r="AQ213" s="60"/>
      <c r="AR213" s="56" t="str">
        <f t="shared" si="85"/>
        <v>ColocaciónCrediconsumo0.235</v>
      </c>
      <c r="AS213" s="56" t="s">
        <v>38</v>
      </c>
      <c r="AT213" s="57" t="s">
        <v>2</v>
      </c>
      <c r="AU213" s="58">
        <v>0.2350000000000001</v>
      </c>
      <c r="AV213" s="59">
        <f t="shared" si="91"/>
        <v>188.00000000000009</v>
      </c>
      <c r="AW213" s="60"/>
      <c r="AX213" s="56" t="str">
        <f t="shared" si="86"/>
        <v>ColocaciónCrediconsumo0.235</v>
      </c>
      <c r="AY213" s="56" t="s">
        <v>38</v>
      </c>
      <c r="AZ213" s="57" t="s">
        <v>2</v>
      </c>
      <c r="BA213" s="58">
        <v>0.2350000000000001</v>
      </c>
      <c r="BB213" s="59">
        <f t="shared" si="92"/>
        <v>211.50000000000011</v>
      </c>
      <c r="BC213" s="60"/>
      <c r="BD213" s="142"/>
      <c r="BE213" s="60"/>
      <c r="BF213" s="60"/>
      <c r="BG213" s="60"/>
      <c r="BH213" s="60"/>
      <c r="BI213" s="60"/>
      <c r="BJ213" s="60"/>
      <c r="BK213" s="60"/>
    </row>
    <row r="214" spans="20:63">
      <c r="T214" s="56" t="str">
        <f t="shared" si="81"/>
        <v>ColocaciónCrediconsumo0.2375</v>
      </c>
      <c r="U214" s="56" t="s">
        <v>38</v>
      </c>
      <c r="V214" s="57" t="s">
        <v>2</v>
      </c>
      <c r="W214" s="58">
        <v>0.2375000000000001</v>
      </c>
      <c r="X214" s="59">
        <f t="shared" si="87"/>
        <v>95.000000000000043</v>
      </c>
      <c r="Y214" s="60"/>
      <c r="Z214" s="56" t="str">
        <f t="shared" si="82"/>
        <v>ColocaciónCrediconsumo0.2375</v>
      </c>
      <c r="AA214" s="56" t="s">
        <v>38</v>
      </c>
      <c r="AB214" s="57" t="s">
        <v>2</v>
      </c>
      <c r="AC214" s="58">
        <v>0.2375000000000001</v>
      </c>
      <c r="AD214" s="59">
        <f t="shared" si="88"/>
        <v>118.75000000000004</v>
      </c>
      <c r="AE214" s="60"/>
      <c r="AF214" s="56" t="str">
        <f t="shared" si="83"/>
        <v>ColocaciónCrediconsumo0.2375</v>
      </c>
      <c r="AG214" s="56" t="s">
        <v>38</v>
      </c>
      <c r="AH214" s="57" t="s">
        <v>2</v>
      </c>
      <c r="AI214" s="58">
        <v>0.2375000000000001</v>
      </c>
      <c r="AJ214" s="59">
        <f t="shared" si="89"/>
        <v>142.50000000000006</v>
      </c>
      <c r="AK214" s="60"/>
      <c r="AL214" s="56" t="str">
        <f t="shared" si="84"/>
        <v>ColocaciónCrediconsumo0.2375</v>
      </c>
      <c r="AM214" s="56" t="s">
        <v>38</v>
      </c>
      <c r="AN214" s="57" t="s">
        <v>2</v>
      </c>
      <c r="AO214" s="58">
        <v>0.2375000000000001</v>
      </c>
      <c r="AP214" s="59">
        <f t="shared" si="90"/>
        <v>166.25000000000009</v>
      </c>
      <c r="AQ214" s="60"/>
      <c r="AR214" s="56" t="str">
        <f t="shared" si="85"/>
        <v>ColocaciónCrediconsumo0.2375</v>
      </c>
      <c r="AS214" s="56" t="s">
        <v>38</v>
      </c>
      <c r="AT214" s="57" t="s">
        <v>2</v>
      </c>
      <c r="AU214" s="58">
        <v>0.2375000000000001</v>
      </c>
      <c r="AV214" s="59">
        <f t="shared" si="91"/>
        <v>190.00000000000009</v>
      </c>
      <c r="AW214" s="60"/>
      <c r="AX214" s="56" t="str">
        <f t="shared" si="86"/>
        <v>ColocaciónCrediconsumo0.2375</v>
      </c>
      <c r="AY214" s="56" t="s">
        <v>38</v>
      </c>
      <c r="AZ214" s="57" t="s">
        <v>2</v>
      </c>
      <c r="BA214" s="58">
        <v>0.2375000000000001</v>
      </c>
      <c r="BB214" s="59">
        <f t="shared" si="92"/>
        <v>213.75000000000011</v>
      </c>
      <c r="BC214" s="60"/>
      <c r="BD214" s="142"/>
      <c r="BE214" s="60"/>
      <c r="BF214" s="60"/>
      <c r="BG214" s="60"/>
      <c r="BH214" s="60"/>
      <c r="BI214" s="60"/>
      <c r="BJ214" s="60"/>
      <c r="BK214" s="60"/>
    </row>
    <row r="215" spans="20:63">
      <c r="T215" s="56" t="str">
        <f t="shared" si="81"/>
        <v>ColocaciónCrediconsumo0.24</v>
      </c>
      <c r="U215" s="56" t="s">
        <v>38</v>
      </c>
      <c r="V215" s="57" t="s">
        <v>2</v>
      </c>
      <c r="W215" s="58">
        <v>0.2400000000000001</v>
      </c>
      <c r="X215" s="59">
        <f t="shared" si="87"/>
        <v>96.000000000000043</v>
      </c>
      <c r="Y215" s="60"/>
      <c r="Z215" s="56" t="str">
        <f t="shared" si="82"/>
        <v>ColocaciónCrediconsumo0.24</v>
      </c>
      <c r="AA215" s="56" t="s">
        <v>38</v>
      </c>
      <c r="AB215" s="57" t="s">
        <v>2</v>
      </c>
      <c r="AC215" s="58">
        <v>0.2400000000000001</v>
      </c>
      <c r="AD215" s="59">
        <f t="shared" si="88"/>
        <v>120.00000000000006</v>
      </c>
      <c r="AE215" s="60"/>
      <c r="AF215" s="56" t="str">
        <f t="shared" si="83"/>
        <v>ColocaciónCrediconsumo0.24</v>
      </c>
      <c r="AG215" s="56" t="s">
        <v>38</v>
      </c>
      <c r="AH215" s="57" t="s">
        <v>2</v>
      </c>
      <c r="AI215" s="58">
        <v>0.2400000000000001</v>
      </c>
      <c r="AJ215" s="59">
        <f t="shared" si="89"/>
        <v>144.00000000000006</v>
      </c>
      <c r="AK215" s="60"/>
      <c r="AL215" s="56" t="str">
        <f t="shared" si="84"/>
        <v>ColocaciónCrediconsumo0.24</v>
      </c>
      <c r="AM215" s="56" t="s">
        <v>38</v>
      </c>
      <c r="AN215" s="57" t="s">
        <v>2</v>
      </c>
      <c r="AO215" s="58">
        <v>0.2400000000000001</v>
      </c>
      <c r="AP215" s="59">
        <f t="shared" si="90"/>
        <v>168.00000000000006</v>
      </c>
      <c r="AQ215" s="60"/>
      <c r="AR215" s="56" t="str">
        <f t="shared" si="85"/>
        <v>ColocaciónCrediconsumo0.24</v>
      </c>
      <c r="AS215" s="56" t="s">
        <v>38</v>
      </c>
      <c r="AT215" s="57" t="s">
        <v>2</v>
      </c>
      <c r="AU215" s="58">
        <v>0.2400000000000001</v>
      </c>
      <c r="AV215" s="59">
        <f t="shared" si="91"/>
        <v>192.00000000000009</v>
      </c>
      <c r="AW215" s="60"/>
      <c r="AX215" s="56" t="str">
        <f t="shared" si="86"/>
        <v>ColocaciónCrediconsumo0.24</v>
      </c>
      <c r="AY215" s="56" t="s">
        <v>38</v>
      </c>
      <c r="AZ215" s="57" t="s">
        <v>2</v>
      </c>
      <c r="BA215" s="58">
        <v>0.2400000000000001</v>
      </c>
      <c r="BB215" s="59">
        <f t="shared" si="92"/>
        <v>216.00000000000009</v>
      </c>
      <c r="BC215" s="60"/>
      <c r="BD215" s="142"/>
      <c r="BE215" s="60"/>
      <c r="BF215" s="60"/>
      <c r="BG215" s="60"/>
      <c r="BH215" s="60"/>
      <c r="BI215" s="60"/>
      <c r="BJ215" s="60"/>
      <c r="BK215" s="60"/>
    </row>
    <row r="216" spans="20:63">
      <c r="T216" s="56" t="str">
        <f t="shared" si="81"/>
        <v>ColocaciónCrediconsumo0.2425</v>
      </c>
      <c r="U216" s="56" t="s">
        <v>38</v>
      </c>
      <c r="V216" s="57" t="s">
        <v>2</v>
      </c>
      <c r="W216" s="58">
        <v>0.2425000000000001</v>
      </c>
      <c r="X216" s="59">
        <f t="shared" si="87"/>
        <v>97.000000000000043</v>
      </c>
      <c r="Y216" s="60"/>
      <c r="Z216" s="56" t="str">
        <f t="shared" si="82"/>
        <v>ColocaciónCrediconsumo0.2425</v>
      </c>
      <c r="AA216" s="56" t="s">
        <v>38</v>
      </c>
      <c r="AB216" s="57" t="s">
        <v>2</v>
      </c>
      <c r="AC216" s="58">
        <v>0.2425000000000001</v>
      </c>
      <c r="AD216" s="59">
        <f t="shared" si="88"/>
        <v>121.25000000000006</v>
      </c>
      <c r="AE216" s="60"/>
      <c r="AF216" s="56" t="str">
        <f t="shared" si="83"/>
        <v>ColocaciónCrediconsumo0.2425</v>
      </c>
      <c r="AG216" s="56" t="s">
        <v>38</v>
      </c>
      <c r="AH216" s="57" t="s">
        <v>2</v>
      </c>
      <c r="AI216" s="58">
        <v>0.2425000000000001</v>
      </c>
      <c r="AJ216" s="59">
        <f t="shared" si="89"/>
        <v>145.50000000000006</v>
      </c>
      <c r="AK216" s="60"/>
      <c r="AL216" s="56" t="str">
        <f t="shared" si="84"/>
        <v>ColocaciónCrediconsumo0.2425</v>
      </c>
      <c r="AM216" s="56" t="s">
        <v>38</v>
      </c>
      <c r="AN216" s="57" t="s">
        <v>2</v>
      </c>
      <c r="AO216" s="58">
        <v>0.2425000000000001</v>
      </c>
      <c r="AP216" s="59">
        <f t="shared" si="90"/>
        <v>169.75000000000006</v>
      </c>
      <c r="AQ216" s="60"/>
      <c r="AR216" s="56" t="str">
        <f t="shared" si="85"/>
        <v>ColocaciónCrediconsumo0.2425</v>
      </c>
      <c r="AS216" s="56" t="s">
        <v>38</v>
      </c>
      <c r="AT216" s="57" t="s">
        <v>2</v>
      </c>
      <c r="AU216" s="58">
        <v>0.2425000000000001</v>
      </c>
      <c r="AV216" s="59">
        <f t="shared" si="91"/>
        <v>194.00000000000009</v>
      </c>
      <c r="AW216" s="60"/>
      <c r="AX216" s="56" t="str">
        <f t="shared" si="86"/>
        <v>ColocaciónCrediconsumo0.2425</v>
      </c>
      <c r="AY216" s="56" t="s">
        <v>38</v>
      </c>
      <c r="AZ216" s="57" t="s">
        <v>2</v>
      </c>
      <c r="BA216" s="58">
        <v>0.2425000000000001</v>
      </c>
      <c r="BB216" s="59">
        <f t="shared" si="92"/>
        <v>218.25000000000009</v>
      </c>
      <c r="BC216" s="60"/>
      <c r="BD216" s="142"/>
      <c r="BE216" s="60"/>
      <c r="BF216" s="60"/>
      <c r="BG216" s="60"/>
      <c r="BH216" s="60"/>
      <c r="BI216" s="60"/>
      <c r="BJ216" s="60"/>
      <c r="BK216" s="60"/>
    </row>
    <row r="217" spans="20:63">
      <c r="T217" s="56" t="str">
        <f t="shared" si="81"/>
        <v>ColocaciónCrediconsumo0.245</v>
      </c>
      <c r="U217" s="56" t="s">
        <v>38</v>
      </c>
      <c r="V217" s="57" t="s">
        <v>2</v>
      </c>
      <c r="W217" s="58">
        <v>0.24500000000000011</v>
      </c>
      <c r="X217" s="59">
        <f t="shared" si="87"/>
        <v>98.000000000000043</v>
      </c>
      <c r="Y217" s="60"/>
      <c r="Z217" s="56" t="str">
        <f t="shared" si="82"/>
        <v>ColocaciónCrediconsumo0.245</v>
      </c>
      <c r="AA217" s="56" t="s">
        <v>38</v>
      </c>
      <c r="AB217" s="57" t="s">
        <v>2</v>
      </c>
      <c r="AC217" s="58">
        <v>0.24500000000000011</v>
      </c>
      <c r="AD217" s="59">
        <f t="shared" si="88"/>
        <v>122.50000000000006</v>
      </c>
      <c r="AE217" s="60"/>
      <c r="AF217" s="56" t="str">
        <f t="shared" si="83"/>
        <v>ColocaciónCrediconsumo0.245</v>
      </c>
      <c r="AG217" s="56" t="s">
        <v>38</v>
      </c>
      <c r="AH217" s="57" t="s">
        <v>2</v>
      </c>
      <c r="AI217" s="58">
        <v>0.24500000000000011</v>
      </c>
      <c r="AJ217" s="59">
        <f t="shared" si="89"/>
        <v>147.00000000000006</v>
      </c>
      <c r="AK217" s="60"/>
      <c r="AL217" s="56" t="str">
        <f t="shared" si="84"/>
        <v>ColocaciónCrediconsumo0.245</v>
      </c>
      <c r="AM217" s="56" t="s">
        <v>38</v>
      </c>
      <c r="AN217" s="57" t="s">
        <v>2</v>
      </c>
      <c r="AO217" s="58">
        <v>0.24500000000000011</v>
      </c>
      <c r="AP217" s="59">
        <f t="shared" si="90"/>
        <v>171.50000000000006</v>
      </c>
      <c r="AQ217" s="60"/>
      <c r="AR217" s="56" t="str">
        <f t="shared" si="85"/>
        <v>ColocaciónCrediconsumo0.245</v>
      </c>
      <c r="AS217" s="56" t="s">
        <v>38</v>
      </c>
      <c r="AT217" s="57" t="s">
        <v>2</v>
      </c>
      <c r="AU217" s="58">
        <v>0.24500000000000011</v>
      </c>
      <c r="AV217" s="59">
        <f t="shared" si="91"/>
        <v>196.00000000000009</v>
      </c>
      <c r="AW217" s="60"/>
      <c r="AX217" s="56" t="str">
        <f t="shared" si="86"/>
        <v>ColocaciónCrediconsumo0.245</v>
      </c>
      <c r="AY217" s="56" t="s">
        <v>38</v>
      </c>
      <c r="AZ217" s="57" t="s">
        <v>2</v>
      </c>
      <c r="BA217" s="58">
        <v>0.24500000000000011</v>
      </c>
      <c r="BB217" s="59">
        <f t="shared" si="92"/>
        <v>220.50000000000009</v>
      </c>
      <c r="BC217" s="60"/>
      <c r="BD217" s="142"/>
      <c r="BE217" s="60"/>
      <c r="BF217" s="60"/>
      <c r="BG217" s="60"/>
      <c r="BH217" s="60"/>
      <c r="BI217" s="60"/>
      <c r="BJ217" s="60"/>
      <c r="BK217" s="60"/>
    </row>
    <row r="218" spans="20:63">
      <c r="T218" s="56" t="str">
        <f t="shared" si="81"/>
        <v>ColocaciónCrediconsumo0.2475</v>
      </c>
      <c r="U218" s="56" t="s">
        <v>38</v>
      </c>
      <c r="V218" s="57" t="s">
        <v>2</v>
      </c>
      <c r="W218" s="58">
        <v>0.24750000000000011</v>
      </c>
      <c r="X218" s="59">
        <f t="shared" si="87"/>
        <v>99.000000000000043</v>
      </c>
      <c r="Y218" s="60"/>
      <c r="Z218" s="56" t="str">
        <f t="shared" si="82"/>
        <v>ColocaciónCrediconsumo0.2475</v>
      </c>
      <c r="AA218" s="56" t="s">
        <v>38</v>
      </c>
      <c r="AB218" s="57" t="s">
        <v>2</v>
      </c>
      <c r="AC218" s="58">
        <v>0.24750000000000011</v>
      </c>
      <c r="AD218" s="59">
        <f t="shared" si="88"/>
        <v>123.75000000000004</v>
      </c>
      <c r="AE218" s="60"/>
      <c r="AF218" s="56" t="str">
        <f t="shared" si="83"/>
        <v>ColocaciónCrediconsumo0.2475</v>
      </c>
      <c r="AG218" s="56" t="s">
        <v>38</v>
      </c>
      <c r="AH218" s="57" t="s">
        <v>2</v>
      </c>
      <c r="AI218" s="58">
        <v>0.24750000000000011</v>
      </c>
      <c r="AJ218" s="59">
        <f t="shared" si="89"/>
        <v>148.50000000000009</v>
      </c>
      <c r="AK218" s="60"/>
      <c r="AL218" s="56" t="str">
        <f t="shared" si="84"/>
        <v>ColocaciónCrediconsumo0.2475</v>
      </c>
      <c r="AM218" s="56" t="s">
        <v>38</v>
      </c>
      <c r="AN218" s="57" t="s">
        <v>2</v>
      </c>
      <c r="AO218" s="58">
        <v>0.24750000000000011</v>
      </c>
      <c r="AP218" s="59">
        <f t="shared" si="90"/>
        <v>173.25000000000009</v>
      </c>
      <c r="AQ218" s="60"/>
      <c r="AR218" s="56" t="str">
        <f t="shared" si="85"/>
        <v>ColocaciónCrediconsumo0.2475</v>
      </c>
      <c r="AS218" s="56" t="s">
        <v>38</v>
      </c>
      <c r="AT218" s="57" t="s">
        <v>2</v>
      </c>
      <c r="AU218" s="58">
        <v>0.24750000000000011</v>
      </c>
      <c r="AV218" s="59">
        <f t="shared" si="91"/>
        <v>198.00000000000009</v>
      </c>
      <c r="AW218" s="60"/>
      <c r="AX218" s="56" t="str">
        <f t="shared" si="86"/>
        <v>ColocaciónCrediconsumo0.2475</v>
      </c>
      <c r="AY218" s="56" t="s">
        <v>38</v>
      </c>
      <c r="AZ218" s="57" t="s">
        <v>2</v>
      </c>
      <c r="BA218" s="58">
        <v>0.24750000000000011</v>
      </c>
      <c r="BB218" s="59">
        <f t="shared" si="92"/>
        <v>222.75000000000009</v>
      </c>
      <c r="BC218" s="60"/>
      <c r="BD218" s="142"/>
      <c r="BE218" s="60"/>
      <c r="BF218" s="60"/>
      <c r="BG218" s="60"/>
      <c r="BH218" s="60"/>
      <c r="BI218" s="60"/>
      <c r="BJ218" s="60"/>
      <c r="BK218" s="60"/>
    </row>
    <row r="219" spans="20:63">
      <c r="T219" s="56" t="str">
        <f t="shared" si="81"/>
        <v>ColocaciónCrediconsumo0.25</v>
      </c>
      <c r="U219" s="56" t="s">
        <v>38</v>
      </c>
      <c r="V219" s="57" t="s">
        <v>2</v>
      </c>
      <c r="W219" s="58">
        <v>0.25000000000000011</v>
      </c>
      <c r="X219" s="59">
        <f t="shared" si="87"/>
        <v>100.00000000000004</v>
      </c>
      <c r="Y219" s="60"/>
      <c r="Z219" s="56" t="str">
        <f t="shared" si="82"/>
        <v>ColocaciónCrediconsumo0.25</v>
      </c>
      <c r="AA219" s="56" t="s">
        <v>38</v>
      </c>
      <c r="AB219" s="57" t="s">
        <v>2</v>
      </c>
      <c r="AC219" s="58">
        <v>0.25000000000000011</v>
      </c>
      <c r="AD219" s="59">
        <f t="shared" si="88"/>
        <v>125.00000000000004</v>
      </c>
      <c r="AE219" s="60"/>
      <c r="AF219" s="56" t="str">
        <f t="shared" si="83"/>
        <v>ColocaciónCrediconsumo0.25</v>
      </c>
      <c r="AG219" s="56" t="s">
        <v>38</v>
      </c>
      <c r="AH219" s="57" t="s">
        <v>2</v>
      </c>
      <c r="AI219" s="58">
        <v>0.25000000000000011</v>
      </c>
      <c r="AJ219" s="59">
        <f t="shared" si="89"/>
        <v>150.00000000000006</v>
      </c>
      <c r="AK219" s="60"/>
      <c r="AL219" s="56" t="str">
        <f t="shared" si="84"/>
        <v>ColocaciónCrediconsumo0.25</v>
      </c>
      <c r="AM219" s="56" t="s">
        <v>38</v>
      </c>
      <c r="AN219" s="57" t="s">
        <v>2</v>
      </c>
      <c r="AO219" s="58">
        <v>0.25000000000000011</v>
      </c>
      <c r="AP219" s="59">
        <f t="shared" si="90"/>
        <v>175.00000000000009</v>
      </c>
      <c r="AQ219" s="60"/>
      <c r="AR219" s="56" t="str">
        <f t="shared" si="85"/>
        <v>ColocaciónCrediconsumo0.25</v>
      </c>
      <c r="AS219" s="56" t="s">
        <v>38</v>
      </c>
      <c r="AT219" s="57" t="s">
        <v>2</v>
      </c>
      <c r="AU219" s="58">
        <v>0.25000000000000011</v>
      </c>
      <c r="AV219" s="59">
        <f t="shared" si="91"/>
        <v>200.00000000000009</v>
      </c>
      <c r="AW219" s="60"/>
      <c r="AX219" s="56" t="str">
        <f t="shared" si="86"/>
        <v>ColocaciónCrediconsumo0.25</v>
      </c>
      <c r="AY219" s="56" t="s">
        <v>38</v>
      </c>
      <c r="AZ219" s="57" t="s">
        <v>2</v>
      </c>
      <c r="BA219" s="58">
        <v>0.25000000000000011</v>
      </c>
      <c r="BB219" s="59">
        <f t="shared" si="92"/>
        <v>225.00000000000009</v>
      </c>
      <c r="BC219" s="60"/>
      <c r="BD219" s="142"/>
      <c r="BE219" s="60"/>
      <c r="BF219" s="60"/>
      <c r="BG219" s="60"/>
      <c r="BH219" s="60"/>
      <c r="BI219" s="60"/>
      <c r="BJ219" s="60"/>
      <c r="BK219" s="60"/>
    </row>
    <row r="220" spans="20:63">
      <c r="BC220" s="60"/>
      <c r="BD220" s="142"/>
      <c r="BE220" s="60"/>
      <c r="BF220" s="60"/>
      <c r="BG220" s="60"/>
      <c r="BH220" s="60"/>
      <c r="BI220" s="60"/>
      <c r="BJ220" s="60"/>
      <c r="BK220" s="60"/>
    </row>
    <row r="221" spans="20:63">
      <c r="T221" s="53" t="s">
        <v>40</v>
      </c>
      <c r="U221" s="53" t="s">
        <v>37</v>
      </c>
      <c r="V221" s="65" t="s">
        <v>3</v>
      </c>
      <c r="W221" s="53" t="s">
        <v>13</v>
      </c>
      <c r="X221" s="53" t="s">
        <v>39</v>
      </c>
      <c r="Y221" s="54"/>
      <c r="Z221" s="53" t="s">
        <v>40</v>
      </c>
      <c r="AA221" s="53" t="s">
        <v>37</v>
      </c>
      <c r="AB221" s="65" t="s">
        <v>3</v>
      </c>
      <c r="AC221" s="53" t="s">
        <v>13</v>
      </c>
      <c r="AD221" s="53" t="s">
        <v>39</v>
      </c>
      <c r="AE221" s="54"/>
      <c r="AF221" s="53" t="s">
        <v>40</v>
      </c>
      <c r="AG221" s="53" t="s">
        <v>37</v>
      </c>
      <c r="AH221" s="65" t="s">
        <v>3</v>
      </c>
      <c r="AI221" s="53" t="s">
        <v>13</v>
      </c>
      <c r="AJ221" s="53" t="s">
        <v>39</v>
      </c>
      <c r="AK221" s="54"/>
      <c r="AL221" s="53" t="s">
        <v>40</v>
      </c>
      <c r="AM221" s="53" t="s">
        <v>37</v>
      </c>
      <c r="AN221" s="65" t="s">
        <v>3</v>
      </c>
      <c r="AO221" s="53" t="s">
        <v>13</v>
      </c>
      <c r="AP221" s="53" t="s">
        <v>39</v>
      </c>
      <c r="AQ221" s="54"/>
      <c r="AR221" s="53" t="s">
        <v>40</v>
      </c>
      <c r="AS221" s="53" t="s">
        <v>37</v>
      </c>
      <c r="AT221" s="65" t="s">
        <v>3</v>
      </c>
      <c r="AU221" s="53" t="s">
        <v>13</v>
      </c>
      <c r="AV221" s="53" t="s">
        <v>39</v>
      </c>
      <c r="AW221" s="54"/>
      <c r="AX221" s="53" t="s">
        <v>40</v>
      </c>
      <c r="AY221" s="53" t="s">
        <v>37</v>
      </c>
      <c r="AZ221" s="65" t="s">
        <v>3</v>
      </c>
      <c r="BA221" s="53" t="s">
        <v>13</v>
      </c>
      <c r="BB221" s="53" t="s">
        <v>39</v>
      </c>
      <c r="BC221" s="60"/>
      <c r="BD221" s="142"/>
      <c r="BE221" s="60"/>
      <c r="BF221" s="60"/>
      <c r="BG221" s="60"/>
      <c r="BH221" s="60"/>
      <c r="BI221" s="60"/>
      <c r="BJ221" s="60"/>
      <c r="BK221" s="60"/>
    </row>
    <row r="222" spans="20:63">
      <c r="T222" s="61" t="str">
        <f>U222&amp;V222&amp;W222</f>
        <v>CaptaciónCaptación0.0025</v>
      </c>
      <c r="U222" s="61" t="s">
        <v>4</v>
      </c>
      <c r="V222" s="61" t="s">
        <v>4</v>
      </c>
      <c r="W222" s="63">
        <v>2.5000000000000001E-3</v>
      </c>
      <c r="X222" s="64">
        <f t="shared" ref="X222:X285" si="93">W222*$V$3/$U$3</f>
        <v>1</v>
      </c>
      <c r="Y222" s="60"/>
      <c r="Z222" s="61" t="str">
        <f>AA222&amp;AB222&amp;AC222</f>
        <v>CaptaciónCaptación0.0025</v>
      </c>
      <c r="AA222" s="61" t="s">
        <v>4</v>
      </c>
      <c r="AB222" s="61" t="s">
        <v>4</v>
      </c>
      <c r="AC222" s="63">
        <v>2.5000000000000001E-3</v>
      </c>
      <c r="AD222" s="64">
        <f t="shared" ref="AD222:AD285" si="94">AC222*$AB$3/$AA$3</f>
        <v>1.25</v>
      </c>
      <c r="AE222" s="60"/>
      <c r="AF222" s="61" t="str">
        <f>AG222&amp;AH222&amp;AI222</f>
        <v>CaptaciónCaptación0.0025</v>
      </c>
      <c r="AG222" s="61" t="s">
        <v>4</v>
      </c>
      <c r="AH222" s="61" t="s">
        <v>4</v>
      </c>
      <c r="AI222" s="63">
        <v>2.5000000000000001E-3</v>
      </c>
      <c r="AJ222" s="64">
        <f t="shared" ref="AJ222:AJ285" si="95">AI222*$AH$3/$AG$3</f>
        <v>1.5</v>
      </c>
      <c r="AK222" s="60"/>
      <c r="AL222" s="61" t="str">
        <f>AM222&amp;AN222&amp;AO222</f>
        <v>CaptaciónCaptación0.0025</v>
      </c>
      <c r="AM222" s="61" t="s">
        <v>4</v>
      </c>
      <c r="AN222" s="61" t="s">
        <v>4</v>
      </c>
      <c r="AO222" s="63">
        <v>2.5000000000000001E-3</v>
      </c>
      <c r="AP222" s="64">
        <f t="shared" ref="AP222:AP285" si="96">AO222*$AN$3/$AM$3</f>
        <v>1.7500000000000002</v>
      </c>
      <c r="AQ222" s="60"/>
      <c r="AR222" s="61" t="str">
        <f>AS222&amp;AT222&amp;AU222</f>
        <v>CaptaciónCaptación0.0025</v>
      </c>
      <c r="AS222" s="61" t="s">
        <v>4</v>
      </c>
      <c r="AT222" s="61" t="s">
        <v>4</v>
      </c>
      <c r="AU222" s="63">
        <v>2.5000000000000001E-3</v>
      </c>
      <c r="AV222" s="64">
        <f t="shared" ref="AV222:AV285" si="97">AU222*$AT$3/$AS$3</f>
        <v>2</v>
      </c>
      <c r="AW222" s="60"/>
      <c r="AX222" s="61" t="str">
        <f>AY222&amp;AZ222&amp;BA222</f>
        <v>CaptaciónCaptación0.0025</v>
      </c>
      <c r="AY222" s="61" t="s">
        <v>4</v>
      </c>
      <c r="AZ222" s="61" t="s">
        <v>4</v>
      </c>
      <c r="BA222" s="63">
        <v>2.5000000000000001E-3</v>
      </c>
      <c r="BB222" s="64">
        <f t="shared" ref="BB222:BB285" si="98">BA222*$AZ$3/$AY$3</f>
        <v>2.25</v>
      </c>
      <c r="BC222" s="60"/>
      <c r="BD222" s="142"/>
      <c r="BE222" s="60"/>
      <c r="BF222" s="60"/>
      <c r="BG222" s="60"/>
      <c r="BH222" s="60"/>
      <c r="BI222" s="60"/>
      <c r="BJ222" s="60"/>
      <c r="BK222" s="60"/>
    </row>
    <row r="223" spans="20:63">
      <c r="T223" s="61" t="str">
        <f t="shared" ref="T223:T286" si="99">U223&amp;V223&amp;W223</f>
        <v>CaptaciónCaptación0.005</v>
      </c>
      <c r="U223" s="61" t="s">
        <v>4</v>
      </c>
      <c r="V223" s="61" t="s">
        <v>4</v>
      </c>
      <c r="W223" s="63">
        <v>5.0000000000000001E-3</v>
      </c>
      <c r="X223" s="64">
        <f t="shared" si="93"/>
        <v>2</v>
      </c>
      <c r="Y223" s="60"/>
      <c r="Z223" s="61" t="str">
        <f t="shared" ref="Z223:Z286" si="100">AA223&amp;AB223&amp;AC223</f>
        <v>CaptaciónCaptación0.005</v>
      </c>
      <c r="AA223" s="61" t="s">
        <v>4</v>
      </c>
      <c r="AB223" s="61" t="s">
        <v>4</v>
      </c>
      <c r="AC223" s="63">
        <v>5.0000000000000001E-3</v>
      </c>
      <c r="AD223" s="64">
        <f t="shared" si="94"/>
        <v>2.5</v>
      </c>
      <c r="AE223" s="60"/>
      <c r="AF223" s="61" t="str">
        <f t="shared" ref="AF223:AF286" si="101">AG223&amp;AH223&amp;AI223</f>
        <v>CaptaciónCaptación0.005</v>
      </c>
      <c r="AG223" s="61" t="s">
        <v>4</v>
      </c>
      <c r="AH223" s="61" t="s">
        <v>4</v>
      </c>
      <c r="AI223" s="63">
        <v>5.0000000000000001E-3</v>
      </c>
      <c r="AJ223" s="64">
        <f t="shared" si="95"/>
        <v>3</v>
      </c>
      <c r="AK223" s="60"/>
      <c r="AL223" s="61" t="str">
        <f t="shared" ref="AL223:AL286" si="102">AM223&amp;AN223&amp;AO223</f>
        <v>CaptaciónCaptación0.005</v>
      </c>
      <c r="AM223" s="61" t="s">
        <v>4</v>
      </c>
      <c r="AN223" s="61" t="s">
        <v>4</v>
      </c>
      <c r="AO223" s="63">
        <v>5.0000000000000001E-3</v>
      </c>
      <c r="AP223" s="64">
        <f t="shared" si="96"/>
        <v>3.5000000000000004</v>
      </c>
      <c r="AQ223" s="60"/>
      <c r="AR223" s="61" t="str">
        <f t="shared" ref="AR223:AR286" si="103">AS223&amp;AT223&amp;AU223</f>
        <v>CaptaciónCaptación0.005</v>
      </c>
      <c r="AS223" s="61" t="s">
        <v>4</v>
      </c>
      <c r="AT223" s="61" t="s">
        <v>4</v>
      </c>
      <c r="AU223" s="63">
        <v>5.0000000000000001E-3</v>
      </c>
      <c r="AV223" s="64">
        <f t="shared" si="97"/>
        <v>4</v>
      </c>
      <c r="AW223" s="60"/>
      <c r="AX223" s="61" t="str">
        <f t="shared" ref="AX223:AX286" si="104">AY223&amp;AZ223&amp;BA223</f>
        <v>CaptaciónCaptación0.005</v>
      </c>
      <c r="AY223" s="61" t="s">
        <v>4</v>
      </c>
      <c r="AZ223" s="61" t="s">
        <v>4</v>
      </c>
      <c r="BA223" s="63">
        <v>5.0000000000000001E-3</v>
      </c>
      <c r="BB223" s="64">
        <f t="shared" si="98"/>
        <v>4.5</v>
      </c>
      <c r="BC223" s="60"/>
      <c r="BD223" s="142"/>
      <c r="BE223" s="60"/>
      <c r="BF223" s="60"/>
      <c r="BG223" s="60"/>
      <c r="BH223" s="60"/>
      <c r="BI223" s="60"/>
      <c r="BJ223" s="60"/>
      <c r="BK223" s="60"/>
    </row>
    <row r="224" spans="20:63">
      <c r="T224" s="61" t="str">
        <f t="shared" si="99"/>
        <v>CaptaciónCaptación0.0075</v>
      </c>
      <c r="U224" s="61" t="s">
        <v>4</v>
      </c>
      <c r="V224" s="61" t="s">
        <v>4</v>
      </c>
      <c r="W224" s="63">
        <v>7.4999999999999997E-3</v>
      </c>
      <c r="X224" s="64">
        <f t="shared" si="93"/>
        <v>3</v>
      </c>
      <c r="Y224" s="60"/>
      <c r="Z224" s="61" t="str">
        <f t="shared" si="100"/>
        <v>CaptaciónCaptación0.0075</v>
      </c>
      <c r="AA224" s="61" t="s">
        <v>4</v>
      </c>
      <c r="AB224" s="61" t="s">
        <v>4</v>
      </c>
      <c r="AC224" s="63">
        <v>7.4999999999999997E-3</v>
      </c>
      <c r="AD224" s="64">
        <f t="shared" si="94"/>
        <v>3.75</v>
      </c>
      <c r="AE224" s="60"/>
      <c r="AF224" s="61" t="str">
        <f t="shared" si="101"/>
        <v>CaptaciónCaptación0.0075</v>
      </c>
      <c r="AG224" s="61" t="s">
        <v>4</v>
      </c>
      <c r="AH224" s="61" t="s">
        <v>4</v>
      </c>
      <c r="AI224" s="63">
        <v>7.4999999999999997E-3</v>
      </c>
      <c r="AJ224" s="64">
        <f t="shared" si="95"/>
        <v>4.5</v>
      </c>
      <c r="AK224" s="60"/>
      <c r="AL224" s="61" t="str">
        <f t="shared" si="102"/>
        <v>CaptaciónCaptación0.0075</v>
      </c>
      <c r="AM224" s="61" t="s">
        <v>4</v>
      </c>
      <c r="AN224" s="61" t="s">
        <v>4</v>
      </c>
      <c r="AO224" s="63">
        <v>7.4999999999999997E-3</v>
      </c>
      <c r="AP224" s="64">
        <f t="shared" si="96"/>
        <v>5.25</v>
      </c>
      <c r="AQ224" s="60"/>
      <c r="AR224" s="61" t="str">
        <f t="shared" si="103"/>
        <v>CaptaciónCaptación0.0075</v>
      </c>
      <c r="AS224" s="61" t="s">
        <v>4</v>
      </c>
      <c r="AT224" s="61" t="s">
        <v>4</v>
      </c>
      <c r="AU224" s="63">
        <v>7.4999999999999997E-3</v>
      </c>
      <c r="AV224" s="64">
        <f t="shared" si="97"/>
        <v>6</v>
      </c>
      <c r="AW224" s="60"/>
      <c r="AX224" s="61" t="str">
        <f t="shared" si="104"/>
        <v>CaptaciónCaptación0.0075</v>
      </c>
      <c r="AY224" s="61" t="s">
        <v>4</v>
      </c>
      <c r="AZ224" s="61" t="s">
        <v>4</v>
      </c>
      <c r="BA224" s="63">
        <v>7.4999999999999997E-3</v>
      </c>
      <c r="BB224" s="64">
        <f t="shared" si="98"/>
        <v>6.75</v>
      </c>
      <c r="BC224" s="60"/>
      <c r="BD224" s="142"/>
      <c r="BE224" s="60"/>
      <c r="BF224" s="60"/>
      <c r="BG224" s="60"/>
      <c r="BH224" s="60"/>
      <c r="BI224" s="60"/>
      <c r="BJ224" s="60"/>
      <c r="BK224" s="60"/>
    </row>
    <row r="225" spans="20:63">
      <c r="T225" s="61" t="str">
        <f t="shared" si="99"/>
        <v>CaptaciónCaptación0.01</v>
      </c>
      <c r="U225" s="61" t="s">
        <v>4</v>
      </c>
      <c r="V225" s="61" t="s">
        <v>4</v>
      </c>
      <c r="W225" s="63">
        <v>0.01</v>
      </c>
      <c r="X225" s="64">
        <f t="shared" si="93"/>
        <v>4</v>
      </c>
      <c r="Y225" s="60"/>
      <c r="Z225" s="61" t="str">
        <f t="shared" si="100"/>
        <v>CaptaciónCaptación0.01</v>
      </c>
      <c r="AA225" s="61" t="s">
        <v>4</v>
      </c>
      <c r="AB225" s="61" t="s">
        <v>4</v>
      </c>
      <c r="AC225" s="63">
        <v>0.01</v>
      </c>
      <c r="AD225" s="64">
        <f t="shared" si="94"/>
        <v>5</v>
      </c>
      <c r="AE225" s="60"/>
      <c r="AF225" s="61" t="str">
        <f t="shared" si="101"/>
        <v>CaptaciónCaptación0.01</v>
      </c>
      <c r="AG225" s="61" t="s">
        <v>4</v>
      </c>
      <c r="AH225" s="61" t="s">
        <v>4</v>
      </c>
      <c r="AI225" s="63">
        <v>0.01</v>
      </c>
      <c r="AJ225" s="64">
        <f t="shared" si="95"/>
        <v>6</v>
      </c>
      <c r="AK225" s="60"/>
      <c r="AL225" s="61" t="str">
        <f t="shared" si="102"/>
        <v>CaptaciónCaptación0.01</v>
      </c>
      <c r="AM225" s="61" t="s">
        <v>4</v>
      </c>
      <c r="AN225" s="61" t="s">
        <v>4</v>
      </c>
      <c r="AO225" s="63">
        <v>0.01</v>
      </c>
      <c r="AP225" s="64">
        <f t="shared" si="96"/>
        <v>7.0000000000000009</v>
      </c>
      <c r="AQ225" s="60"/>
      <c r="AR225" s="61" t="str">
        <f t="shared" si="103"/>
        <v>CaptaciónCaptación0.01</v>
      </c>
      <c r="AS225" s="61" t="s">
        <v>4</v>
      </c>
      <c r="AT225" s="61" t="s">
        <v>4</v>
      </c>
      <c r="AU225" s="63">
        <v>0.01</v>
      </c>
      <c r="AV225" s="64">
        <f t="shared" si="97"/>
        <v>8</v>
      </c>
      <c r="AW225" s="60"/>
      <c r="AX225" s="61" t="str">
        <f t="shared" si="104"/>
        <v>CaptaciónCaptación0.01</v>
      </c>
      <c r="AY225" s="61" t="s">
        <v>4</v>
      </c>
      <c r="AZ225" s="61" t="s">
        <v>4</v>
      </c>
      <c r="BA225" s="63">
        <v>0.01</v>
      </c>
      <c r="BB225" s="64">
        <f t="shared" si="98"/>
        <v>9</v>
      </c>
      <c r="BC225" s="60"/>
      <c r="BD225" s="142"/>
      <c r="BE225" s="60"/>
      <c r="BF225" s="60"/>
      <c r="BG225" s="60"/>
      <c r="BH225" s="60"/>
      <c r="BI225" s="60"/>
      <c r="BJ225" s="60"/>
      <c r="BK225" s="60"/>
    </row>
    <row r="226" spans="20:63">
      <c r="T226" s="61" t="str">
        <f t="shared" si="99"/>
        <v>CaptaciónCaptación0.0125</v>
      </c>
      <c r="U226" s="61" t="s">
        <v>4</v>
      </c>
      <c r="V226" s="61" t="s">
        <v>4</v>
      </c>
      <c r="W226" s="63">
        <v>1.2500000000000001E-2</v>
      </c>
      <c r="X226" s="64">
        <f t="shared" si="93"/>
        <v>5</v>
      </c>
      <c r="Y226" s="60"/>
      <c r="Z226" s="61" t="str">
        <f t="shared" si="100"/>
        <v>CaptaciónCaptación0.0125</v>
      </c>
      <c r="AA226" s="61" t="s">
        <v>4</v>
      </c>
      <c r="AB226" s="61" t="s">
        <v>4</v>
      </c>
      <c r="AC226" s="63">
        <v>1.2500000000000001E-2</v>
      </c>
      <c r="AD226" s="64">
        <f t="shared" si="94"/>
        <v>6.25</v>
      </c>
      <c r="AE226" s="60"/>
      <c r="AF226" s="61" t="str">
        <f t="shared" si="101"/>
        <v>CaptaciónCaptación0.0125</v>
      </c>
      <c r="AG226" s="61" t="s">
        <v>4</v>
      </c>
      <c r="AH226" s="61" t="s">
        <v>4</v>
      </c>
      <c r="AI226" s="63">
        <v>1.2500000000000001E-2</v>
      </c>
      <c r="AJ226" s="64">
        <f t="shared" si="95"/>
        <v>7.5000000000000009</v>
      </c>
      <c r="AK226" s="60"/>
      <c r="AL226" s="61" t="str">
        <f t="shared" si="102"/>
        <v>CaptaciónCaptación0.0125</v>
      </c>
      <c r="AM226" s="61" t="s">
        <v>4</v>
      </c>
      <c r="AN226" s="61" t="s">
        <v>4</v>
      </c>
      <c r="AO226" s="63">
        <v>1.2500000000000001E-2</v>
      </c>
      <c r="AP226" s="64">
        <f t="shared" si="96"/>
        <v>8.75</v>
      </c>
      <c r="AQ226" s="60"/>
      <c r="AR226" s="61" t="str">
        <f t="shared" si="103"/>
        <v>CaptaciónCaptación0.0125</v>
      </c>
      <c r="AS226" s="61" t="s">
        <v>4</v>
      </c>
      <c r="AT226" s="61" t="s">
        <v>4</v>
      </c>
      <c r="AU226" s="63">
        <v>1.2500000000000001E-2</v>
      </c>
      <c r="AV226" s="64">
        <f t="shared" si="97"/>
        <v>10</v>
      </c>
      <c r="AW226" s="60"/>
      <c r="AX226" s="61" t="str">
        <f t="shared" si="104"/>
        <v>CaptaciónCaptación0.0125</v>
      </c>
      <c r="AY226" s="61" t="s">
        <v>4</v>
      </c>
      <c r="AZ226" s="61" t="s">
        <v>4</v>
      </c>
      <c r="BA226" s="63">
        <v>1.2500000000000001E-2</v>
      </c>
      <c r="BB226" s="64">
        <f t="shared" si="98"/>
        <v>11.25</v>
      </c>
      <c r="BC226" s="60"/>
      <c r="BD226" s="142"/>
      <c r="BE226" s="60"/>
      <c r="BF226" s="60"/>
      <c r="BG226" s="60"/>
      <c r="BH226" s="60"/>
      <c r="BI226" s="60"/>
      <c r="BJ226" s="60"/>
      <c r="BK226" s="60"/>
    </row>
    <row r="227" spans="20:63">
      <c r="T227" s="61" t="str">
        <f t="shared" si="99"/>
        <v>CaptaciónCaptación0.015</v>
      </c>
      <c r="U227" s="61" t="s">
        <v>4</v>
      </c>
      <c r="V227" s="61" t="s">
        <v>4</v>
      </c>
      <c r="W227" s="63">
        <v>1.5000000000000001E-2</v>
      </c>
      <c r="X227" s="64">
        <f t="shared" si="93"/>
        <v>6</v>
      </c>
      <c r="Y227" s="60"/>
      <c r="Z227" s="61" t="str">
        <f t="shared" si="100"/>
        <v>CaptaciónCaptación0.015</v>
      </c>
      <c r="AA227" s="61" t="s">
        <v>4</v>
      </c>
      <c r="AB227" s="61" t="s">
        <v>4</v>
      </c>
      <c r="AC227" s="63">
        <v>1.5000000000000001E-2</v>
      </c>
      <c r="AD227" s="64">
        <f t="shared" si="94"/>
        <v>7.5000000000000009</v>
      </c>
      <c r="AE227" s="60"/>
      <c r="AF227" s="61" t="str">
        <f t="shared" si="101"/>
        <v>CaptaciónCaptación0.015</v>
      </c>
      <c r="AG227" s="61" t="s">
        <v>4</v>
      </c>
      <c r="AH227" s="61" t="s">
        <v>4</v>
      </c>
      <c r="AI227" s="63">
        <v>1.5000000000000001E-2</v>
      </c>
      <c r="AJ227" s="64">
        <f t="shared" si="95"/>
        <v>9</v>
      </c>
      <c r="AK227" s="60"/>
      <c r="AL227" s="61" t="str">
        <f t="shared" si="102"/>
        <v>CaptaciónCaptación0.015</v>
      </c>
      <c r="AM227" s="61" t="s">
        <v>4</v>
      </c>
      <c r="AN227" s="61" t="s">
        <v>4</v>
      </c>
      <c r="AO227" s="63">
        <v>1.5000000000000001E-2</v>
      </c>
      <c r="AP227" s="64">
        <f t="shared" si="96"/>
        <v>10.5</v>
      </c>
      <c r="AQ227" s="60"/>
      <c r="AR227" s="61" t="str">
        <f t="shared" si="103"/>
        <v>CaptaciónCaptación0.015</v>
      </c>
      <c r="AS227" s="61" t="s">
        <v>4</v>
      </c>
      <c r="AT227" s="61" t="s">
        <v>4</v>
      </c>
      <c r="AU227" s="63">
        <v>1.5000000000000001E-2</v>
      </c>
      <c r="AV227" s="64">
        <f t="shared" si="97"/>
        <v>12</v>
      </c>
      <c r="AW227" s="60"/>
      <c r="AX227" s="61" t="str">
        <f t="shared" si="104"/>
        <v>CaptaciónCaptación0.015</v>
      </c>
      <c r="AY227" s="61" t="s">
        <v>4</v>
      </c>
      <c r="AZ227" s="61" t="s">
        <v>4</v>
      </c>
      <c r="BA227" s="63">
        <v>1.5000000000000001E-2</v>
      </c>
      <c r="BB227" s="64">
        <f t="shared" si="98"/>
        <v>13.5</v>
      </c>
      <c r="BC227" s="60"/>
      <c r="BD227" s="142"/>
      <c r="BE227" s="60"/>
      <c r="BF227" s="60"/>
      <c r="BG227" s="60"/>
      <c r="BH227" s="60"/>
      <c r="BI227" s="60"/>
      <c r="BJ227" s="60"/>
      <c r="BK227" s="60"/>
    </row>
    <row r="228" spans="20:63">
      <c r="T228" s="61" t="str">
        <f t="shared" si="99"/>
        <v>CaptaciónCaptación0.0175</v>
      </c>
      <c r="U228" s="61" t="s">
        <v>4</v>
      </c>
      <c r="V228" s="61" t="s">
        <v>4</v>
      </c>
      <c r="W228" s="63">
        <v>1.7500000000000002E-2</v>
      </c>
      <c r="X228" s="64">
        <f t="shared" si="93"/>
        <v>7.0000000000000009</v>
      </c>
      <c r="Y228" s="60"/>
      <c r="Z228" s="61" t="str">
        <f t="shared" si="100"/>
        <v>CaptaciónCaptación0.0175</v>
      </c>
      <c r="AA228" s="61" t="s">
        <v>4</v>
      </c>
      <c r="AB228" s="61" t="s">
        <v>4</v>
      </c>
      <c r="AC228" s="63">
        <v>1.7500000000000002E-2</v>
      </c>
      <c r="AD228" s="64">
        <f t="shared" si="94"/>
        <v>8.75</v>
      </c>
      <c r="AE228" s="60"/>
      <c r="AF228" s="61" t="str">
        <f t="shared" si="101"/>
        <v>CaptaciónCaptación0.0175</v>
      </c>
      <c r="AG228" s="61" t="s">
        <v>4</v>
      </c>
      <c r="AH228" s="61" t="s">
        <v>4</v>
      </c>
      <c r="AI228" s="63">
        <v>1.7500000000000002E-2</v>
      </c>
      <c r="AJ228" s="64">
        <f t="shared" si="95"/>
        <v>10.5</v>
      </c>
      <c r="AK228" s="60"/>
      <c r="AL228" s="61" t="str">
        <f t="shared" si="102"/>
        <v>CaptaciónCaptación0.0175</v>
      </c>
      <c r="AM228" s="61" t="s">
        <v>4</v>
      </c>
      <c r="AN228" s="61" t="s">
        <v>4</v>
      </c>
      <c r="AO228" s="63">
        <v>1.7500000000000002E-2</v>
      </c>
      <c r="AP228" s="64">
        <f t="shared" si="96"/>
        <v>12.250000000000002</v>
      </c>
      <c r="AQ228" s="60"/>
      <c r="AR228" s="61" t="str">
        <f t="shared" si="103"/>
        <v>CaptaciónCaptación0.0175</v>
      </c>
      <c r="AS228" s="61" t="s">
        <v>4</v>
      </c>
      <c r="AT228" s="61" t="s">
        <v>4</v>
      </c>
      <c r="AU228" s="63">
        <v>1.7500000000000002E-2</v>
      </c>
      <c r="AV228" s="64">
        <f t="shared" si="97"/>
        <v>14.000000000000002</v>
      </c>
      <c r="AW228" s="60"/>
      <c r="AX228" s="61" t="str">
        <f t="shared" si="104"/>
        <v>CaptaciónCaptación0.0175</v>
      </c>
      <c r="AY228" s="61" t="s">
        <v>4</v>
      </c>
      <c r="AZ228" s="61" t="s">
        <v>4</v>
      </c>
      <c r="BA228" s="63">
        <v>1.7500000000000002E-2</v>
      </c>
      <c r="BB228" s="64">
        <f t="shared" si="98"/>
        <v>15.750000000000002</v>
      </c>
      <c r="BC228" s="60"/>
      <c r="BD228" s="142"/>
      <c r="BE228" s="60"/>
      <c r="BF228" s="60"/>
      <c r="BG228" s="60"/>
      <c r="BH228" s="60"/>
      <c r="BI228" s="60"/>
      <c r="BJ228" s="60"/>
      <c r="BK228" s="60"/>
    </row>
    <row r="229" spans="20:63">
      <c r="T229" s="61" t="str">
        <f t="shared" si="99"/>
        <v>CaptaciónCaptación0.02</v>
      </c>
      <c r="U229" s="61" t="s">
        <v>4</v>
      </c>
      <c r="V229" s="61" t="s">
        <v>4</v>
      </c>
      <c r="W229" s="63">
        <v>0.02</v>
      </c>
      <c r="X229" s="64">
        <f t="shared" si="93"/>
        <v>8</v>
      </c>
      <c r="Y229" s="60"/>
      <c r="Z229" s="61" t="str">
        <f t="shared" si="100"/>
        <v>CaptaciónCaptación0.02</v>
      </c>
      <c r="AA229" s="61" t="s">
        <v>4</v>
      </c>
      <c r="AB229" s="61" t="s">
        <v>4</v>
      </c>
      <c r="AC229" s="63">
        <v>0.02</v>
      </c>
      <c r="AD229" s="64">
        <f t="shared" si="94"/>
        <v>10</v>
      </c>
      <c r="AE229" s="60"/>
      <c r="AF229" s="61" t="str">
        <f t="shared" si="101"/>
        <v>CaptaciónCaptación0.02</v>
      </c>
      <c r="AG229" s="61" t="s">
        <v>4</v>
      </c>
      <c r="AH229" s="61" t="s">
        <v>4</v>
      </c>
      <c r="AI229" s="63">
        <v>0.02</v>
      </c>
      <c r="AJ229" s="64">
        <f t="shared" si="95"/>
        <v>12</v>
      </c>
      <c r="AK229" s="60"/>
      <c r="AL229" s="61" t="str">
        <f t="shared" si="102"/>
        <v>CaptaciónCaptación0.02</v>
      </c>
      <c r="AM229" s="61" t="s">
        <v>4</v>
      </c>
      <c r="AN229" s="61" t="s">
        <v>4</v>
      </c>
      <c r="AO229" s="63">
        <v>0.02</v>
      </c>
      <c r="AP229" s="64">
        <f t="shared" si="96"/>
        <v>14.000000000000002</v>
      </c>
      <c r="AQ229" s="60"/>
      <c r="AR229" s="61" t="str">
        <f t="shared" si="103"/>
        <v>CaptaciónCaptación0.02</v>
      </c>
      <c r="AS229" s="61" t="s">
        <v>4</v>
      </c>
      <c r="AT229" s="61" t="s">
        <v>4</v>
      </c>
      <c r="AU229" s="63">
        <v>0.02</v>
      </c>
      <c r="AV229" s="64">
        <f t="shared" si="97"/>
        <v>16</v>
      </c>
      <c r="AW229" s="60"/>
      <c r="AX229" s="61" t="str">
        <f t="shared" si="104"/>
        <v>CaptaciónCaptación0.02</v>
      </c>
      <c r="AY229" s="61" t="s">
        <v>4</v>
      </c>
      <c r="AZ229" s="61" t="s">
        <v>4</v>
      </c>
      <c r="BA229" s="63">
        <v>0.02</v>
      </c>
      <c r="BB229" s="64">
        <f t="shared" si="98"/>
        <v>18</v>
      </c>
      <c r="BC229" s="60"/>
      <c r="BD229" s="142"/>
      <c r="BE229" s="60"/>
      <c r="BF229" s="60"/>
      <c r="BG229" s="60"/>
      <c r="BH229" s="60"/>
      <c r="BI229" s="60"/>
      <c r="BJ229" s="60"/>
      <c r="BK229" s="60"/>
    </row>
    <row r="230" spans="20:63">
      <c r="T230" s="61" t="str">
        <f t="shared" si="99"/>
        <v>CaptaciónCaptación0.0225</v>
      </c>
      <c r="U230" s="61" t="s">
        <v>4</v>
      </c>
      <c r="V230" s="61" t="s">
        <v>4</v>
      </c>
      <c r="W230" s="63">
        <v>2.2499999999999999E-2</v>
      </c>
      <c r="X230" s="64">
        <f t="shared" si="93"/>
        <v>9</v>
      </c>
      <c r="Y230" s="60"/>
      <c r="Z230" s="61" t="str">
        <f t="shared" si="100"/>
        <v>CaptaciónCaptación0.0225</v>
      </c>
      <c r="AA230" s="61" t="s">
        <v>4</v>
      </c>
      <c r="AB230" s="61" t="s">
        <v>4</v>
      </c>
      <c r="AC230" s="63">
        <v>2.2499999999999999E-2</v>
      </c>
      <c r="AD230" s="64">
        <f t="shared" si="94"/>
        <v>11.249999999999998</v>
      </c>
      <c r="AE230" s="60"/>
      <c r="AF230" s="61" t="str">
        <f t="shared" si="101"/>
        <v>CaptaciónCaptación0.0225</v>
      </c>
      <c r="AG230" s="61" t="s">
        <v>4</v>
      </c>
      <c r="AH230" s="61" t="s">
        <v>4</v>
      </c>
      <c r="AI230" s="63">
        <v>2.2499999999999999E-2</v>
      </c>
      <c r="AJ230" s="64">
        <f t="shared" si="95"/>
        <v>13.5</v>
      </c>
      <c r="AK230" s="60"/>
      <c r="AL230" s="61" t="str">
        <f t="shared" si="102"/>
        <v>CaptaciónCaptación0.0225</v>
      </c>
      <c r="AM230" s="61" t="s">
        <v>4</v>
      </c>
      <c r="AN230" s="61" t="s">
        <v>4</v>
      </c>
      <c r="AO230" s="63">
        <v>2.2499999999999999E-2</v>
      </c>
      <c r="AP230" s="64">
        <f t="shared" si="96"/>
        <v>15.75</v>
      </c>
      <c r="AQ230" s="60"/>
      <c r="AR230" s="61" t="str">
        <f t="shared" si="103"/>
        <v>CaptaciónCaptación0.0225</v>
      </c>
      <c r="AS230" s="61" t="s">
        <v>4</v>
      </c>
      <c r="AT230" s="61" t="s">
        <v>4</v>
      </c>
      <c r="AU230" s="63">
        <v>2.2499999999999999E-2</v>
      </c>
      <c r="AV230" s="64">
        <f t="shared" si="97"/>
        <v>18</v>
      </c>
      <c r="AW230" s="60"/>
      <c r="AX230" s="61" t="str">
        <f t="shared" si="104"/>
        <v>CaptaciónCaptación0.0225</v>
      </c>
      <c r="AY230" s="61" t="s">
        <v>4</v>
      </c>
      <c r="AZ230" s="61" t="s">
        <v>4</v>
      </c>
      <c r="BA230" s="63">
        <v>2.2499999999999999E-2</v>
      </c>
      <c r="BB230" s="64">
        <f t="shared" si="98"/>
        <v>20.249999999999996</v>
      </c>
      <c r="BC230" s="60"/>
      <c r="BD230" s="142"/>
      <c r="BE230" s="60"/>
      <c r="BF230" s="60"/>
      <c r="BG230" s="60"/>
      <c r="BH230" s="60"/>
      <c r="BI230" s="60"/>
      <c r="BJ230" s="60"/>
      <c r="BK230" s="60"/>
    </row>
    <row r="231" spans="20:63">
      <c r="T231" s="61" t="str">
        <f t="shared" si="99"/>
        <v>CaptaciónCaptación0.025</v>
      </c>
      <c r="U231" s="61" t="s">
        <v>4</v>
      </c>
      <c r="V231" s="61" t="s">
        <v>4</v>
      </c>
      <c r="W231" s="63">
        <v>2.4999999999999998E-2</v>
      </c>
      <c r="X231" s="64">
        <f t="shared" si="93"/>
        <v>9.9999999999999982</v>
      </c>
      <c r="Y231" s="60"/>
      <c r="Z231" s="61" t="str">
        <f t="shared" si="100"/>
        <v>CaptaciónCaptación0.025</v>
      </c>
      <c r="AA231" s="61" t="s">
        <v>4</v>
      </c>
      <c r="AB231" s="61" t="s">
        <v>4</v>
      </c>
      <c r="AC231" s="63">
        <v>2.4999999999999998E-2</v>
      </c>
      <c r="AD231" s="64">
        <f t="shared" si="94"/>
        <v>12.499999999999998</v>
      </c>
      <c r="AE231" s="60"/>
      <c r="AF231" s="61" t="str">
        <f t="shared" si="101"/>
        <v>CaptaciónCaptación0.025</v>
      </c>
      <c r="AG231" s="61" t="s">
        <v>4</v>
      </c>
      <c r="AH231" s="61" t="s">
        <v>4</v>
      </c>
      <c r="AI231" s="63">
        <v>2.4999999999999998E-2</v>
      </c>
      <c r="AJ231" s="64">
        <f t="shared" si="95"/>
        <v>15</v>
      </c>
      <c r="AK231" s="60"/>
      <c r="AL231" s="61" t="str">
        <f t="shared" si="102"/>
        <v>CaptaciónCaptación0.025</v>
      </c>
      <c r="AM231" s="61" t="s">
        <v>4</v>
      </c>
      <c r="AN231" s="61" t="s">
        <v>4</v>
      </c>
      <c r="AO231" s="63">
        <v>2.4999999999999998E-2</v>
      </c>
      <c r="AP231" s="64">
        <f t="shared" si="96"/>
        <v>17.5</v>
      </c>
      <c r="AQ231" s="60"/>
      <c r="AR231" s="61" t="str">
        <f t="shared" si="103"/>
        <v>CaptaciónCaptación0.025</v>
      </c>
      <c r="AS231" s="61" t="s">
        <v>4</v>
      </c>
      <c r="AT231" s="61" t="s">
        <v>4</v>
      </c>
      <c r="AU231" s="63">
        <v>2.4999999999999998E-2</v>
      </c>
      <c r="AV231" s="64">
        <f t="shared" si="97"/>
        <v>19.999999999999996</v>
      </c>
      <c r="AW231" s="60"/>
      <c r="AX231" s="61" t="str">
        <f t="shared" si="104"/>
        <v>CaptaciónCaptación0.025</v>
      </c>
      <c r="AY231" s="61" t="s">
        <v>4</v>
      </c>
      <c r="AZ231" s="61" t="s">
        <v>4</v>
      </c>
      <c r="BA231" s="63">
        <v>2.4999999999999998E-2</v>
      </c>
      <c r="BB231" s="64">
        <f t="shared" si="98"/>
        <v>22.499999999999996</v>
      </c>
      <c r="BC231" s="60"/>
      <c r="BD231" s="142"/>
      <c r="BE231" s="60"/>
      <c r="BF231" s="60"/>
      <c r="BG231" s="60"/>
      <c r="BH231" s="60"/>
      <c r="BI231" s="60"/>
      <c r="BJ231" s="60"/>
      <c r="BK231" s="60"/>
    </row>
    <row r="232" spans="20:63">
      <c r="T232" s="61" t="str">
        <f t="shared" si="99"/>
        <v>CaptaciónCaptación0.0275</v>
      </c>
      <c r="U232" s="61" t="s">
        <v>4</v>
      </c>
      <c r="V232" s="61" t="s">
        <v>4</v>
      </c>
      <c r="W232" s="63">
        <v>2.7499999999999997E-2</v>
      </c>
      <c r="X232" s="64">
        <f t="shared" si="93"/>
        <v>10.999999999999998</v>
      </c>
      <c r="Y232" s="60"/>
      <c r="Z232" s="61" t="str">
        <f t="shared" si="100"/>
        <v>CaptaciónCaptación0.0275</v>
      </c>
      <c r="AA232" s="61" t="s">
        <v>4</v>
      </c>
      <c r="AB232" s="61" t="s">
        <v>4</v>
      </c>
      <c r="AC232" s="63">
        <v>2.7499999999999997E-2</v>
      </c>
      <c r="AD232" s="64">
        <f t="shared" si="94"/>
        <v>13.749999999999998</v>
      </c>
      <c r="AE232" s="60"/>
      <c r="AF232" s="61" t="str">
        <f t="shared" si="101"/>
        <v>CaptaciónCaptación0.0275</v>
      </c>
      <c r="AG232" s="61" t="s">
        <v>4</v>
      </c>
      <c r="AH232" s="61" t="s">
        <v>4</v>
      </c>
      <c r="AI232" s="63">
        <v>2.7499999999999997E-2</v>
      </c>
      <c r="AJ232" s="64">
        <f t="shared" si="95"/>
        <v>16.499999999999996</v>
      </c>
      <c r="AK232" s="60"/>
      <c r="AL232" s="61" t="str">
        <f t="shared" si="102"/>
        <v>CaptaciónCaptación0.0275</v>
      </c>
      <c r="AM232" s="61" t="s">
        <v>4</v>
      </c>
      <c r="AN232" s="61" t="s">
        <v>4</v>
      </c>
      <c r="AO232" s="63">
        <v>2.7499999999999997E-2</v>
      </c>
      <c r="AP232" s="64">
        <f t="shared" si="96"/>
        <v>19.249999999999996</v>
      </c>
      <c r="AQ232" s="60"/>
      <c r="AR232" s="61" t="str">
        <f t="shared" si="103"/>
        <v>CaptaciónCaptación0.0275</v>
      </c>
      <c r="AS232" s="61" t="s">
        <v>4</v>
      </c>
      <c r="AT232" s="61" t="s">
        <v>4</v>
      </c>
      <c r="AU232" s="63">
        <v>2.7499999999999997E-2</v>
      </c>
      <c r="AV232" s="64">
        <f t="shared" si="97"/>
        <v>21.999999999999996</v>
      </c>
      <c r="AW232" s="60"/>
      <c r="AX232" s="61" t="str">
        <f t="shared" si="104"/>
        <v>CaptaciónCaptación0.0275</v>
      </c>
      <c r="AY232" s="61" t="s">
        <v>4</v>
      </c>
      <c r="AZ232" s="61" t="s">
        <v>4</v>
      </c>
      <c r="BA232" s="63">
        <v>2.7499999999999997E-2</v>
      </c>
      <c r="BB232" s="64">
        <f t="shared" si="98"/>
        <v>24.749999999999996</v>
      </c>
      <c r="BC232" s="60"/>
      <c r="BD232" s="142"/>
      <c r="BE232" s="60"/>
      <c r="BF232" s="60"/>
      <c r="BG232" s="60"/>
      <c r="BH232" s="60"/>
      <c r="BI232" s="60"/>
      <c r="BJ232" s="60"/>
      <c r="BK232" s="60"/>
    </row>
    <row r="233" spans="20:63">
      <c r="T233" s="61" t="str">
        <f t="shared" si="99"/>
        <v>CaptaciónCaptación0.03</v>
      </c>
      <c r="U233" s="61" t="s">
        <v>4</v>
      </c>
      <c r="V233" s="61" t="s">
        <v>4</v>
      </c>
      <c r="W233" s="63">
        <v>2.9999999999999995E-2</v>
      </c>
      <c r="X233" s="64">
        <f t="shared" si="93"/>
        <v>11.999999999999998</v>
      </c>
      <c r="Y233" s="60"/>
      <c r="Z233" s="61" t="str">
        <f t="shared" si="100"/>
        <v>CaptaciónCaptación0.03</v>
      </c>
      <c r="AA233" s="61" t="s">
        <v>4</v>
      </c>
      <c r="AB233" s="61" t="s">
        <v>4</v>
      </c>
      <c r="AC233" s="63">
        <v>2.9999999999999995E-2</v>
      </c>
      <c r="AD233" s="64">
        <f t="shared" si="94"/>
        <v>14.999999999999996</v>
      </c>
      <c r="AE233" s="60"/>
      <c r="AF233" s="61" t="str">
        <f t="shared" si="101"/>
        <v>CaptaciónCaptación0.03</v>
      </c>
      <c r="AG233" s="61" t="s">
        <v>4</v>
      </c>
      <c r="AH233" s="61" t="s">
        <v>4</v>
      </c>
      <c r="AI233" s="63">
        <v>2.9999999999999995E-2</v>
      </c>
      <c r="AJ233" s="64">
        <f t="shared" si="95"/>
        <v>17.999999999999996</v>
      </c>
      <c r="AK233" s="60"/>
      <c r="AL233" s="61" t="str">
        <f t="shared" si="102"/>
        <v>CaptaciónCaptación0.03</v>
      </c>
      <c r="AM233" s="61" t="s">
        <v>4</v>
      </c>
      <c r="AN233" s="61" t="s">
        <v>4</v>
      </c>
      <c r="AO233" s="63">
        <v>2.9999999999999995E-2</v>
      </c>
      <c r="AP233" s="64">
        <f t="shared" si="96"/>
        <v>20.999999999999996</v>
      </c>
      <c r="AQ233" s="60"/>
      <c r="AR233" s="61" t="str">
        <f t="shared" si="103"/>
        <v>CaptaciónCaptación0.03</v>
      </c>
      <c r="AS233" s="61" t="s">
        <v>4</v>
      </c>
      <c r="AT233" s="61" t="s">
        <v>4</v>
      </c>
      <c r="AU233" s="63">
        <v>2.9999999999999995E-2</v>
      </c>
      <c r="AV233" s="64">
        <f t="shared" si="97"/>
        <v>23.999999999999996</v>
      </c>
      <c r="AW233" s="60"/>
      <c r="AX233" s="61" t="str">
        <f t="shared" si="104"/>
        <v>CaptaciónCaptación0.03</v>
      </c>
      <c r="AY233" s="61" t="s">
        <v>4</v>
      </c>
      <c r="AZ233" s="61" t="s">
        <v>4</v>
      </c>
      <c r="BA233" s="63">
        <v>2.9999999999999995E-2</v>
      </c>
      <c r="BB233" s="64">
        <f t="shared" si="98"/>
        <v>26.999999999999996</v>
      </c>
      <c r="BC233" s="60"/>
      <c r="BD233" s="142"/>
      <c r="BE233" s="60"/>
      <c r="BF233" s="60"/>
      <c r="BG233" s="60"/>
      <c r="BH233" s="60"/>
      <c r="BI233" s="60"/>
      <c r="BJ233" s="60"/>
      <c r="BK233" s="60"/>
    </row>
    <row r="234" spans="20:63">
      <c r="T234" s="61" t="str">
        <f t="shared" si="99"/>
        <v>CaptaciónCaptación0.0325</v>
      </c>
      <c r="U234" s="61" t="s">
        <v>4</v>
      </c>
      <c r="V234" s="61" t="s">
        <v>4</v>
      </c>
      <c r="W234" s="63">
        <v>3.2499999999999994E-2</v>
      </c>
      <c r="X234" s="64">
        <f t="shared" si="93"/>
        <v>12.999999999999998</v>
      </c>
      <c r="Y234" s="60"/>
      <c r="Z234" s="61" t="str">
        <f t="shared" si="100"/>
        <v>CaptaciónCaptación0.0325</v>
      </c>
      <c r="AA234" s="61" t="s">
        <v>4</v>
      </c>
      <c r="AB234" s="61" t="s">
        <v>4</v>
      </c>
      <c r="AC234" s="63">
        <v>3.2499999999999994E-2</v>
      </c>
      <c r="AD234" s="64">
        <f t="shared" si="94"/>
        <v>16.249999999999996</v>
      </c>
      <c r="AE234" s="60"/>
      <c r="AF234" s="61" t="str">
        <f t="shared" si="101"/>
        <v>CaptaciónCaptación0.0325</v>
      </c>
      <c r="AG234" s="61" t="s">
        <v>4</v>
      </c>
      <c r="AH234" s="61" t="s">
        <v>4</v>
      </c>
      <c r="AI234" s="63">
        <v>3.2499999999999994E-2</v>
      </c>
      <c r="AJ234" s="64">
        <f t="shared" si="95"/>
        <v>19.499999999999996</v>
      </c>
      <c r="AK234" s="60"/>
      <c r="AL234" s="61" t="str">
        <f t="shared" si="102"/>
        <v>CaptaciónCaptación0.0325</v>
      </c>
      <c r="AM234" s="61" t="s">
        <v>4</v>
      </c>
      <c r="AN234" s="61" t="s">
        <v>4</v>
      </c>
      <c r="AO234" s="63">
        <v>3.2499999999999994E-2</v>
      </c>
      <c r="AP234" s="64">
        <f t="shared" si="96"/>
        <v>22.749999999999996</v>
      </c>
      <c r="AQ234" s="60"/>
      <c r="AR234" s="61" t="str">
        <f t="shared" si="103"/>
        <v>CaptaciónCaptación0.0325</v>
      </c>
      <c r="AS234" s="61" t="s">
        <v>4</v>
      </c>
      <c r="AT234" s="61" t="s">
        <v>4</v>
      </c>
      <c r="AU234" s="63">
        <v>3.2499999999999994E-2</v>
      </c>
      <c r="AV234" s="64">
        <f t="shared" si="97"/>
        <v>25.999999999999996</v>
      </c>
      <c r="AW234" s="60"/>
      <c r="AX234" s="61" t="str">
        <f t="shared" si="104"/>
        <v>CaptaciónCaptación0.0325</v>
      </c>
      <c r="AY234" s="61" t="s">
        <v>4</v>
      </c>
      <c r="AZ234" s="61" t="s">
        <v>4</v>
      </c>
      <c r="BA234" s="63">
        <v>3.2499999999999994E-2</v>
      </c>
      <c r="BB234" s="64">
        <f t="shared" si="98"/>
        <v>29.249999999999993</v>
      </c>
      <c r="BC234" s="60"/>
      <c r="BD234" s="142"/>
      <c r="BE234" s="60"/>
      <c r="BF234" s="60"/>
      <c r="BG234" s="60"/>
      <c r="BH234" s="60"/>
      <c r="BI234" s="60"/>
      <c r="BJ234" s="60"/>
      <c r="BK234" s="60"/>
    </row>
    <row r="235" spans="20:63">
      <c r="T235" s="61" t="str">
        <f t="shared" si="99"/>
        <v>CaptaciónCaptación0.035</v>
      </c>
      <c r="U235" s="61" t="s">
        <v>4</v>
      </c>
      <c r="V235" s="61" t="s">
        <v>4</v>
      </c>
      <c r="W235" s="63">
        <v>3.4999999999999996E-2</v>
      </c>
      <c r="X235" s="64">
        <f t="shared" si="93"/>
        <v>13.999999999999998</v>
      </c>
      <c r="Y235" s="60"/>
      <c r="Z235" s="61" t="str">
        <f t="shared" si="100"/>
        <v>CaptaciónCaptación0.035</v>
      </c>
      <c r="AA235" s="61" t="s">
        <v>4</v>
      </c>
      <c r="AB235" s="61" t="s">
        <v>4</v>
      </c>
      <c r="AC235" s="63">
        <v>3.4999999999999996E-2</v>
      </c>
      <c r="AD235" s="64">
        <f t="shared" si="94"/>
        <v>17.5</v>
      </c>
      <c r="AE235" s="60"/>
      <c r="AF235" s="61" t="str">
        <f t="shared" si="101"/>
        <v>CaptaciónCaptación0.035</v>
      </c>
      <c r="AG235" s="61" t="s">
        <v>4</v>
      </c>
      <c r="AH235" s="61" t="s">
        <v>4</v>
      </c>
      <c r="AI235" s="63">
        <v>3.4999999999999996E-2</v>
      </c>
      <c r="AJ235" s="64">
        <f t="shared" si="95"/>
        <v>20.999999999999996</v>
      </c>
      <c r="AK235" s="60"/>
      <c r="AL235" s="61" t="str">
        <f t="shared" si="102"/>
        <v>CaptaciónCaptación0.035</v>
      </c>
      <c r="AM235" s="61" t="s">
        <v>4</v>
      </c>
      <c r="AN235" s="61" t="s">
        <v>4</v>
      </c>
      <c r="AO235" s="63">
        <v>3.4999999999999996E-2</v>
      </c>
      <c r="AP235" s="64">
        <f t="shared" si="96"/>
        <v>24.499999999999996</v>
      </c>
      <c r="AQ235" s="60"/>
      <c r="AR235" s="61" t="str">
        <f t="shared" si="103"/>
        <v>CaptaciónCaptación0.035</v>
      </c>
      <c r="AS235" s="61" t="s">
        <v>4</v>
      </c>
      <c r="AT235" s="61" t="s">
        <v>4</v>
      </c>
      <c r="AU235" s="63">
        <v>3.4999999999999996E-2</v>
      </c>
      <c r="AV235" s="64">
        <f t="shared" si="97"/>
        <v>27.999999999999996</v>
      </c>
      <c r="AW235" s="60"/>
      <c r="AX235" s="61" t="str">
        <f t="shared" si="104"/>
        <v>CaptaciónCaptación0.035</v>
      </c>
      <c r="AY235" s="61" t="s">
        <v>4</v>
      </c>
      <c r="AZ235" s="61" t="s">
        <v>4</v>
      </c>
      <c r="BA235" s="63">
        <v>3.4999999999999996E-2</v>
      </c>
      <c r="BB235" s="64">
        <f t="shared" si="98"/>
        <v>31.499999999999993</v>
      </c>
      <c r="BC235" s="60"/>
      <c r="BD235" s="142"/>
      <c r="BE235" s="60"/>
      <c r="BF235" s="60"/>
      <c r="BG235" s="60"/>
      <c r="BH235" s="60"/>
      <c r="BI235" s="60"/>
      <c r="BJ235" s="60"/>
      <c r="BK235" s="60"/>
    </row>
    <row r="236" spans="20:63">
      <c r="T236" s="61" t="str">
        <f t="shared" si="99"/>
        <v>CaptaciónCaptación0.0375</v>
      </c>
      <c r="U236" s="61" t="s">
        <v>4</v>
      </c>
      <c r="V236" s="61" t="s">
        <v>4</v>
      </c>
      <c r="W236" s="63">
        <v>3.7499999999999999E-2</v>
      </c>
      <c r="X236" s="64">
        <f t="shared" si="93"/>
        <v>15</v>
      </c>
      <c r="Y236" s="60"/>
      <c r="Z236" s="61" t="str">
        <f t="shared" si="100"/>
        <v>CaptaciónCaptación0.0375</v>
      </c>
      <c r="AA236" s="61" t="s">
        <v>4</v>
      </c>
      <c r="AB236" s="61" t="s">
        <v>4</v>
      </c>
      <c r="AC236" s="63">
        <v>3.7499999999999999E-2</v>
      </c>
      <c r="AD236" s="64">
        <f t="shared" si="94"/>
        <v>18.75</v>
      </c>
      <c r="AE236" s="60"/>
      <c r="AF236" s="61" t="str">
        <f t="shared" si="101"/>
        <v>CaptaciónCaptación0.0375</v>
      </c>
      <c r="AG236" s="61" t="s">
        <v>4</v>
      </c>
      <c r="AH236" s="61" t="s">
        <v>4</v>
      </c>
      <c r="AI236" s="63">
        <v>3.7499999999999999E-2</v>
      </c>
      <c r="AJ236" s="64">
        <f t="shared" si="95"/>
        <v>22.499999999999996</v>
      </c>
      <c r="AK236" s="60"/>
      <c r="AL236" s="61" t="str">
        <f t="shared" si="102"/>
        <v>CaptaciónCaptación0.0375</v>
      </c>
      <c r="AM236" s="61" t="s">
        <v>4</v>
      </c>
      <c r="AN236" s="61" t="s">
        <v>4</v>
      </c>
      <c r="AO236" s="63">
        <v>3.7499999999999999E-2</v>
      </c>
      <c r="AP236" s="64">
        <f t="shared" si="96"/>
        <v>26.25</v>
      </c>
      <c r="AQ236" s="60"/>
      <c r="AR236" s="61" t="str">
        <f t="shared" si="103"/>
        <v>CaptaciónCaptación0.0375</v>
      </c>
      <c r="AS236" s="61" t="s">
        <v>4</v>
      </c>
      <c r="AT236" s="61" t="s">
        <v>4</v>
      </c>
      <c r="AU236" s="63">
        <v>3.7499999999999999E-2</v>
      </c>
      <c r="AV236" s="64">
        <f t="shared" si="97"/>
        <v>30</v>
      </c>
      <c r="AW236" s="60"/>
      <c r="AX236" s="61" t="str">
        <f t="shared" si="104"/>
        <v>CaptaciónCaptación0.0375</v>
      </c>
      <c r="AY236" s="61" t="s">
        <v>4</v>
      </c>
      <c r="AZ236" s="61" t="s">
        <v>4</v>
      </c>
      <c r="BA236" s="63">
        <v>3.7499999999999999E-2</v>
      </c>
      <c r="BB236" s="64">
        <f t="shared" si="98"/>
        <v>33.749999999999993</v>
      </c>
      <c r="BC236" s="60"/>
      <c r="BD236" s="142"/>
      <c r="BE236" s="60"/>
      <c r="BF236" s="60"/>
      <c r="BG236" s="60"/>
      <c r="BH236" s="60"/>
      <c r="BI236" s="60"/>
      <c r="BJ236" s="60"/>
      <c r="BK236" s="60"/>
    </row>
    <row r="237" spans="20:63">
      <c r="T237" s="61" t="str">
        <f t="shared" si="99"/>
        <v>CaptaciónCaptación0.04</v>
      </c>
      <c r="U237" s="61" t="s">
        <v>4</v>
      </c>
      <c r="V237" s="61" t="s">
        <v>4</v>
      </c>
      <c r="W237" s="63">
        <v>0.04</v>
      </c>
      <c r="X237" s="64">
        <f t="shared" si="93"/>
        <v>16</v>
      </c>
      <c r="Y237" s="60"/>
      <c r="Z237" s="61" t="str">
        <f t="shared" si="100"/>
        <v>CaptaciónCaptación0.04</v>
      </c>
      <c r="AA237" s="61" t="s">
        <v>4</v>
      </c>
      <c r="AB237" s="61" t="s">
        <v>4</v>
      </c>
      <c r="AC237" s="63">
        <v>0.04</v>
      </c>
      <c r="AD237" s="64">
        <f t="shared" si="94"/>
        <v>20</v>
      </c>
      <c r="AE237" s="60"/>
      <c r="AF237" s="61" t="str">
        <f t="shared" si="101"/>
        <v>CaptaciónCaptación0.04</v>
      </c>
      <c r="AG237" s="61" t="s">
        <v>4</v>
      </c>
      <c r="AH237" s="61" t="s">
        <v>4</v>
      </c>
      <c r="AI237" s="63">
        <v>0.04</v>
      </c>
      <c r="AJ237" s="64">
        <f t="shared" si="95"/>
        <v>24</v>
      </c>
      <c r="AK237" s="60"/>
      <c r="AL237" s="61" t="str">
        <f t="shared" si="102"/>
        <v>CaptaciónCaptación0.04</v>
      </c>
      <c r="AM237" s="61" t="s">
        <v>4</v>
      </c>
      <c r="AN237" s="61" t="s">
        <v>4</v>
      </c>
      <c r="AO237" s="63">
        <v>0.04</v>
      </c>
      <c r="AP237" s="64">
        <f t="shared" si="96"/>
        <v>28.000000000000004</v>
      </c>
      <c r="AQ237" s="60"/>
      <c r="AR237" s="61" t="str">
        <f t="shared" si="103"/>
        <v>CaptaciónCaptación0.04</v>
      </c>
      <c r="AS237" s="61" t="s">
        <v>4</v>
      </c>
      <c r="AT237" s="61" t="s">
        <v>4</v>
      </c>
      <c r="AU237" s="63">
        <v>0.04</v>
      </c>
      <c r="AV237" s="64">
        <f t="shared" si="97"/>
        <v>32</v>
      </c>
      <c r="AW237" s="60"/>
      <c r="AX237" s="61" t="str">
        <f t="shared" si="104"/>
        <v>CaptaciónCaptación0.04</v>
      </c>
      <c r="AY237" s="61" t="s">
        <v>4</v>
      </c>
      <c r="AZ237" s="61" t="s">
        <v>4</v>
      </c>
      <c r="BA237" s="63">
        <v>0.04</v>
      </c>
      <c r="BB237" s="64">
        <f t="shared" si="98"/>
        <v>36</v>
      </c>
      <c r="BC237" s="60"/>
      <c r="BD237" s="142"/>
      <c r="BE237" s="60"/>
      <c r="BF237" s="60"/>
      <c r="BG237" s="60"/>
      <c r="BH237" s="60"/>
      <c r="BI237" s="60"/>
      <c r="BJ237" s="60"/>
      <c r="BK237" s="60"/>
    </row>
    <row r="238" spans="20:63">
      <c r="T238" s="61" t="str">
        <f t="shared" si="99"/>
        <v>CaptaciónCaptación0.0425</v>
      </c>
      <c r="U238" s="61" t="s">
        <v>4</v>
      </c>
      <c r="V238" s="61" t="s">
        <v>4</v>
      </c>
      <c r="W238" s="63">
        <v>4.2500000000000003E-2</v>
      </c>
      <c r="X238" s="64">
        <f t="shared" si="93"/>
        <v>17</v>
      </c>
      <c r="Y238" s="60"/>
      <c r="Z238" s="61" t="str">
        <f t="shared" si="100"/>
        <v>CaptaciónCaptación0.0425</v>
      </c>
      <c r="AA238" s="61" t="s">
        <v>4</v>
      </c>
      <c r="AB238" s="61" t="s">
        <v>4</v>
      </c>
      <c r="AC238" s="63">
        <v>4.2500000000000003E-2</v>
      </c>
      <c r="AD238" s="64">
        <f t="shared" si="94"/>
        <v>21.250000000000004</v>
      </c>
      <c r="AE238" s="60"/>
      <c r="AF238" s="61" t="str">
        <f t="shared" si="101"/>
        <v>CaptaciónCaptación0.0425</v>
      </c>
      <c r="AG238" s="61" t="s">
        <v>4</v>
      </c>
      <c r="AH238" s="61" t="s">
        <v>4</v>
      </c>
      <c r="AI238" s="63">
        <v>4.2500000000000003E-2</v>
      </c>
      <c r="AJ238" s="64">
        <f t="shared" si="95"/>
        <v>25.5</v>
      </c>
      <c r="AK238" s="60"/>
      <c r="AL238" s="61" t="str">
        <f t="shared" si="102"/>
        <v>CaptaciónCaptación0.0425</v>
      </c>
      <c r="AM238" s="61" t="s">
        <v>4</v>
      </c>
      <c r="AN238" s="61" t="s">
        <v>4</v>
      </c>
      <c r="AO238" s="63">
        <v>4.2500000000000003E-2</v>
      </c>
      <c r="AP238" s="64">
        <f t="shared" si="96"/>
        <v>29.750000000000004</v>
      </c>
      <c r="AQ238" s="60"/>
      <c r="AR238" s="61" t="str">
        <f t="shared" si="103"/>
        <v>CaptaciónCaptación0.0425</v>
      </c>
      <c r="AS238" s="61" t="s">
        <v>4</v>
      </c>
      <c r="AT238" s="61" t="s">
        <v>4</v>
      </c>
      <c r="AU238" s="63">
        <v>4.2500000000000003E-2</v>
      </c>
      <c r="AV238" s="64">
        <f t="shared" si="97"/>
        <v>34</v>
      </c>
      <c r="AW238" s="60"/>
      <c r="AX238" s="61" t="str">
        <f t="shared" si="104"/>
        <v>CaptaciónCaptación0.0425</v>
      </c>
      <c r="AY238" s="61" t="s">
        <v>4</v>
      </c>
      <c r="AZ238" s="61" t="s">
        <v>4</v>
      </c>
      <c r="BA238" s="63">
        <v>4.2500000000000003E-2</v>
      </c>
      <c r="BB238" s="64">
        <f t="shared" si="98"/>
        <v>38.25</v>
      </c>
      <c r="BC238" s="60"/>
      <c r="BD238" s="142"/>
      <c r="BE238" s="60"/>
      <c r="BF238" s="60"/>
      <c r="BG238" s="60"/>
      <c r="BH238" s="60"/>
      <c r="BI238" s="60"/>
      <c r="BJ238" s="60"/>
      <c r="BK238" s="60"/>
    </row>
    <row r="239" spans="20:63">
      <c r="T239" s="61" t="str">
        <f t="shared" si="99"/>
        <v>CaptaciónCaptación0.045</v>
      </c>
      <c r="U239" s="61" t="s">
        <v>4</v>
      </c>
      <c r="V239" s="61" t="s">
        <v>4</v>
      </c>
      <c r="W239" s="63">
        <v>4.5000000000000005E-2</v>
      </c>
      <c r="X239" s="64">
        <f t="shared" si="93"/>
        <v>18</v>
      </c>
      <c r="Y239" s="60"/>
      <c r="Z239" s="61" t="str">
        <f t="shared" si="100"/>
        <v>CaptaciónCaptación0.045</v>
      </c>
      <c r="AA239" s="61" t="s">
        <v>4</v>
      </c>
      <c r="AB239" s="61" t="s">
        <v>4</v>
      </c>
      <c r="AC239" s="63">
        <v>4.5000000000000005E-2</v>
      </c>
      <c r="AD239" s="64">
        <f t="shared" si="94"/>
        <v>22.500000000000004</v>
      </c>
      <c r="AE239" s="60"/>
      <c r="AF239" s="61" t="str">
        <f t="shared" si="101"/>
        <v>CaptaciónCaptación0.045</v>
      </c>
      <c r="AG239" s="61" t="s">
        <v>4</v>
      </c>
      <c r="AH239" s="61" t="s">
        <v>4</v>
      </c>
      <c r="AI239" s="63">
        <v>4.5000000000000005E-2</v>
      </c>
      <c r="AJ239" s="64">
        <f t="shared" si="95"/>
        <v>27</v>
      </c>
      <c r="AK239" s="60"/>
      <c r="AL239" s="61" t="str">
        <f t="shared" si="102"/>
        <v>CaptaciónCaptación0.045</v>
      </c>
      <c r="AM239" s="61" t="s">
        <v>4</v>
      </c>
      <c r="AN239" s="61" t="s">
        <v>4</v>
      </c>
      <c r="AO239" s="63">
        <v>4.5000000000000005E-2</v>
      </c>
      <c r="AP239" s="64">
        <f t="shared" si="96"/>
        <v>31.500000000000004</v>
      </c>
      <c r="AQ239" s="60"/>
      <c r="AR239" s="61" t="str">
        <f t="shared" si="103"/>
        <v>CaptaciónCaptación0.045</v>
      </c>
      <c r="AS239" s="61" t="s">
        <v>4</v>
      </c>
      <c r="AT239" s="61" t="s">
        <v>4</v>
      </c>
      <c r="AU239" s="63">
        <v>4.5000000000000005E-2</v>
      </c>
      <c r="AV239" s="64">
        <f t="shared" si="97"/>
        <v>36</v>
      </c>
      <c r="AW239" s="60"/>
      <c r="AX239" s="61" t="str">
        <f t="shared" si="104"/>
        <v>CaptaciónCaptación0.045</v>
      </c>
      <c r="AY239" s="61" t="s">
        <v>4</v>
      </c>
      <c r="AZ239" s="61" t="s">
        <v>4</v>
      </c>
      <c r="BA239" s="63">
        <v>4.5000000000000005E-2</v>
      </c>
      <c r="BB239" s="64">
        <f t="shared" si="98"/>
        <v>40.5</v>
      </c>
      <c r="BC239" s="60"/>
      <c r="BD239" s="142"/>
      <c r="BE239" s="60"/>
      <c r="BF239" s="60"/>
      <c r="BG239" s="60"/>
      <c r="BH239" s="60"/>
      <c r="BI239" s="60"/>
      <c r="BJ239" s="60"/>
      <c r="BK239" s="60"/>
    </row>
    <row r="240" spans="20:63">
      <c r="T240" s="61" t="str">
        <f t="shared" si="99"/>
        <v>CaptaciónCaptación0.0475</v>
      </c>
      <c r="U240" s="61" t="s">
        <v>4</v>
      </c>
      <c r="V240" s="61" t="s">
        <v>4</v>
      </c>
      <c r="W240" s="63">
        <v>4.7500000000000007E-2</v>
      </c>
      <c r="X240" s="64">
        <f t="shared" si="93"/>
        <v>19.000000000000004</v>
      </c>
      <c r="Y240" s="60"/>
      <c r="Z240" s="61" t="str">
        <f t="shared" si="100"/>
        <v>CaptaciónCaptación0.0475</v>
      </c>
      <c r="AA240" s="61" t="s">
        <v>4</v>
      </c>
      <c r="AB240" s="61" t="s">
        <v>4</v>
      </c>
      <c r="AC240" s="63">
        <v>4.7500000000000007E-2</v>
      </c>
      <c r="AD240" s="64">
        <f t="shared" si="94"/>
        <v>23.750000000000004</v>
      </c>
      <c r="AE240" s="60"/>
      <c r="AF240" s="61" t="str">
        <f t="shared" si="101"/>
        <v>CaptaciónCaptación0.0475</v>
      </c>
      <c r="AG240" s="61" t="s">
        <v>4</v>
      </c>
      <c r="AH240" s="61" t="s">
        <v>4</v>
      </c>
      <c r="AI240" s="63">
        <v>4.7500000000000007E-2</v>
      </c>
      <c r="AJ240" s="64">
        <f t="shared" si="95"/>
        <v>28.500000000000004</v>
      </c>
      <c r="AK240" s="60"/>
      <c r="AL240" s="61" t="str">
        <f t="shared" si="102"/>
        <v>CaptaciónCaptación0.0475</v>
      </c>
      <c r="AM240" s="61" t="s">
        <v>4</v>
      </c>
      <c r="AN240" s="61" t="s">
        <v>4</v>
      </c>
      <c r="AO240" s="63">
        <v>4.7500000000000007E-2</v>
      </c>
      <c r="AP240" s="64">
        <f t="shared" si="96"/>
        <v>33.250000000000007</v>
      </c>
      <c r="AQ240" s="60"/>
      <c r="AR240" s="61" t="str">
        <f t="shared" si="103"/>
        <v>CaptaciónCaptación0.0475</v>
      </c>
      <c r="AS240" s="61" t="s">
        <v>4</v>
      </c>
      <c r="AT240" s="61" t="s">
        <v>4</v>
      </c>
      <c r="AU240" s="63">
        <v>4.7500000000000007E-2</v>
      </c>
      <c r="AV240" s="64">
        <f t="shared" si="97"/>
        <v>38.000000000000007</v>
      </c>
      <c r="AW240" s="60"/>
      <c r="AX240" s="61" t="str">
        <f t="shared" si="104"/>
        <v>CaptaciónCaptación0.0475</v>
      </c>
      <c r="AY240" s="61" t="s">
        <v>4</v>
      </c>
      <c r="AZ240" s="61" t="s">
        <v>4</v>
      </c>
      <c r="BA240" s="63">
        <v>4.7500000000000007E-2</v>
      </c>
      <c r="BB240" s="64">
        <f t="shared" si="98"/>
        <v>42.750000000000007</v>
      </c>
      <c r="BC240" s="60"/>
      <c r="BD240" s="142"/>
      <c r="BE240" s="60"/>
      <c r="BF240" s="60"/>
      <c r="BG240" s="60"/>
      <c r="BH240" s="60"/>
      <c r="BI240" s="60"/>
      <c r="BJ240" s="60"/>
      <c r="BK240" s="60"/>
    </row>
    <row r="241" spans="20:63">
      <c r="T241" s="61" t="str">
        <f t="shared" si="99"/>
        <v>CaptaciónCaptación0.05</v>
      </c>
      <c r="U241" s="61" t="s">
        <v>4</v>
      </c>
      <c r="V241" s="61" t="s">
        <v>4</v>
      </c>
      <c r="W241" s="63">
        <v>5.000000000000001E-2</v>
      </c>
      <c r="X241" s="64">
        <f t="shared" si="93"/>
        <v>20.000000000000004</v>
      </c>
      <c r="Y241" s="60"/>
      <c r="Z241" s="61" t="str">
        <f t="shared" si="100"/>
        <v>CaptaciónCaptación0.05</v>
      </c>
      <c r="AA241" s="61" t="s">
        <v>4</v>
      </c>
      <c r="AB241" s="61" t="s">
        <v>4</v>
      </c>
      <c r="AC241" s="63">
        <v>5.000000000000001E-2</v>
      </c>
      <c r="AD241" s="64">
        <f t="shared" si="94"/>
        <v>25.000000000000004</v>
      </c>
      <c r="AE241" s="60"/>
      <c r="AF241" s="61" t="str">
        <f t="shared" si="101"/>
        <v>CaptaciónCaptación0.05</v>
      </c>
      <c r="AG241" s="61" t="s">
        <v>4</v>
      </c>
      <c r="AH241" s="61" t="s">
        <v>4</v>
      </c>
      <c r="AI241" s="63">
        <v>5.000000000000001E-2</v>
      </c>
      <c r="AJ241" s="64">
        <f t="shared" si="95"/>
        <v>30.000000000000004</v>
      </c>
      <c r="AK241" s="60"/>
      <c r="AL241" s="61" t="str">
        <f t="shared" si="102"/>
        <v>CaptaciónCaptación0.05</v>
      </c>
      <c r="AM241" s="61" t="s">
        <v>4</v>
      </c>
      <c r="AN241" s="61" t="s">
        <v>4</v>
      </c>
      <c r="AO241" s="63">
        <v>5.000000000000001E-2</v>
      </c>
      <c r="AP241" s="64">
        <f t="shared" si="96"/>
        <v>35.000000000000007</v>
      </c>
      <c r="AQ241" s="60"/>
      <c r="AR241" s="61" t="str">
        <f t="shared" si="103"/>
        <v>CaptaciónCaptación0.05</v>
      </c>
      <c r="AS241" s="61" t="s">
        <v>4</v>
      </c>
      <c r="AT241" s="61" t="s">
        <v>4</v>
      </c>
      <c r="AU241" s="63">
        <v>5.000000000000001E-2</v>
      </c>
      <c r="AV241" s="64">
        <f t="shared" si="97"/>
        <v>40.000000000000007</v>
      </c>
      <c r="AW241" s="60"/>
      <c r="AX241" s="61" t="str">
        <f t="shared" si="104"/>
        <v>CaptaciónCaptación0.05</v>
      </c>
      <c r="AY241" s="61" t="s">
        <v>4</v>
      </c>
      <c r="AZ241" s="61" t="s">
        <v>4</v>
      </c>
      <c r="BA241" s="63">
        <v>5.000000000000001E-2</v>
      </c>
      <c r="BB241" s="64">
        <f t="shared" si="98"/>
        <v>45.000000000000007</v>
      </c>
      <c r="BC241" s="60"/>
      <c r="BD241" s="142"/>
      <c r="BE241" s="60"/>
      <c r="BF241" s="60"/>
      <c r="BG241" s="60"/>
      <c r="BH241" s="60"/>
      <c r="BI241" s="60"/>
      <c r="BJ241" s="60"/>
      <c r="BK241" s="60"/>
    </row>
    <row r="242" spans="20:63">
      <c r="T242" s="61" t="str">
        <f t="shared" si="99"/>
        <v>CaptaciónCaptación0.0525</v>
      </c>
      <c r="U242" s="61" t="s">
        <v>4</v>
      </c>
      <c r="V242" s="61" t="s">
        <v>4</v>
      </c>
      <c r="W242" s="63">
        <v>5.2500000000000012E-2</v>
      </c>
      <c r="X242" s="64">
        <f t="shared" si="93"/>
        <v>21.000000000000004</v>
      </c>
      <c r="Y242" s="60"/>
      <c r="Z242" s="61" t="str">
        <f t="shared" si="100"/>
        <v>CaptaciónCaptación0.0525</v>
      </c>
      <c r="AA242" s="61" t="s">
        <v>4</v>
      </c>
      <c r="AB242" s="61" t="s">
        <v>4</v>
      </c>
      <c r="AC242" s="63">
        <v>5.2500000000000012E-2</v>
      </c>
      <c r="AD242" s="64">
        <f t="shared" si="94"/>
        <v>26.250000000000007</v>
      </c>
      <c r="AE242" s="60"/>
      <c r="AF242" s="61" t="str">
        <f t="shared" si="101"/>
        <v>CaptaciónCaptación0.0525</v>
      </c>
      <c r="AG242" s="61" t="s">
        <v>4</v>
      </c>
      <c r="AH242" s="61" t="s">
        <v>4</v>
      </c>
      <c r="AI242" s="63">
        <v>5.2500000000000012E-2</v>
      </c>
      <c r="AJ242" s="64">
        <f t="shared" si="95"/>
        <v>31.500000000000004</v>
      </c>
      <c r="AK242" s="60"/>
      <c r="AL242" s="61" t="str">
        <f t="shared" si="102"/>
        <v>CaptaciónCaptación0.0525</v>
      </c>
      <c r="AM242" s="61" t="s">
        <v>4</v>
      </c>
      <c r="AN242" s="61" t="s">
        <v>4</v>
      </c>
      <c r="AO242" s="63">
        <v>5.2500000000000012E-2</v>
      </c>
      <c r="AP242" s="64">
        <f t="shared" si="96"/>
        <v>36.750000000000007</v>
      </c>
      <c r="AQ242" s="60"/>
      <c r="AR242" s="61" t="str">
        <f t="shared" si="103"/>
        <v>CaptaciónCaptación0.0525</v>
      </c>
      <c r="AS242" s="61" t="s">
        <v>4</v>
      </c>
      <c r="AT242" s="61" t="s">
        <v>4</v>
      </c>
      <c r="AU242" s="63">
        <v>5.2500000000000012E-2</v>
      </c>
      <c r="AV242" s="64">
        <f t="shared" si="97"/>
        <v>42.000000000000007</v>
      </c>
      <c r="AW242" s="60"/>
      <c r="AX242" s="61" t="str">
        <f t="shared" si="104"/>
        <v>CaptaciónCaptación0.0525</v>
      </c>
      <c r="AY242" s="61" t="s">
        <v>4</v>
      </c>
      <c r="AZ242" s="61" t="s">
        <v>4</v>
      </c>
      <c r="BA242" s="63">
        <v>5.2500000000000012E-2</v>
      </c>
      <c r="BB242" s="64">
        <f t="shared" si="98"/>
        <v>47.250000000000007</v>
      </c>
      <c r="BC242" s="60"/>
      <c r="BD242" s="142"/>
      <c r="BE242" s="60"/>
      <c r="BF242" s="60"/>
      <c r="BG242" s="60"/>
      <c r="BH242" s="60"/>
      <c r="BI242" s="60"/>
      <c r="BJ242" s="60"/>
      <c r="BK242" s="60"/>
    </row>
    <row r="243" spans="20:63">
      <c r="T243" s="61" t="str">
        <f t="shared" si="99"/>
        <v>CaptaciónCaptación0.055</v>
      </c>
      <c r="U243" s="61" t="s">
        <v>4</v>
      </c>
      <c r="V243" s="61" t="s">
        <v>4</v>
      </c>
      <c r="W243" s="63">
        <v>5.5000000000000014E-2</v>
      </c>
      <c r="X243" s="64">
        <f t="shared" si="93"/>
        <v>22.000000000000004</v>
      </c>
      <c r="Y243" s="60"/>
      <c r="Z243" s="61" t="str">
        <f t="shared" si="100"/>
        <v>CaptaciónCaptación0.055</v>
      </c>
      <c r="AA243" s="61" t="s">
        <v>4</v>
      </c>
      <c r="AB243" s="61" t="s">
        <v>4</v>
      </c>
      <c r="AC243" s="63">
        <v>5.5000000000000014E-2</v>
      </c>
      <c r="AD243" s="64">
        <f t="shared" si="94"/>
        <v>27.500000000000007</v>
      </c>
      <c r="AE243" s="60"/>
      <c r="AF243" s="61" t="str">
        <f t="shared" si="101"/>
        <v>CaptaciónCaptación0.055</v>
      </c>
      <c r="AG243" s="61" t="s">
        <v>4</v>
      </c>
      <c r="AH243" s="61" t="s">
        <v>4</v>
      </c>
      <c r="AI243" s="63">
        <v>5.5000000000000014E-2</v>
      </c>
      <c r="AJ243" s="64">
        <f t="shared" si="95"/>
        <v>33.000000000000007</v>
      </c>
      <c r="AK243" s="60"/>
      <c r="AL243" s="61" t="str">
        <f t="shared" si="102"/>
        <v>CaptaciónCaptación0.055</v>
      </c>
      <c r="AM243" s="61" t="s">
        <v>4</v>
      </c>
      <c r="AN243" s="61" t="s">
        <v>4</v>
      </c>
      <c r="AO243" s="63">
        <v>5.5000000000000014E-2</v>
      </c>
      <c r="AP243" s="64">
        <f t="shared" si="96"/>
        <v>38.500000000000014</v>
      </c>
      <c r="AQ243" s="60"/>
      <c r="AR243" s="61" t="str">
        <f t="shared" si="103"/>
        <v>CaptaciónCaptación0.055</v>
      </c>
      <c r="AS243" s="61" t="s">
        <v>4</v>
      </c>
      <c r="AT243" s="61" t="s">
        <v>4</v>
      </c>
      <c r="AU243" s="63">
        <v>5.5000000000000014E-2</v>
      </c>
      <c r="AV243" s="64">
        <f t="shared" si="97"/>
        <v>44.000000000000007</v>
      </c>
      <c r="AW243" s="60"/>
      <c r="AX243" s="61" t="str">
        <f t="shared" si="104"/>
        <v>CaptaciónCaptación0.055</v>
      </c>
      <c r="AY243" s="61" t="s">
        <v>4</v>
      </c>
      <c r="AZ243" s="61" t="s">
        <v>4</v>
      </c>
      <c r="BA243" s="63">
        <v>5.5000000000000014E-2</v>
      </c>
      <c r="BB243" s="64">
        <f t="shared" si="98"/>
        <v>49.500000000000007</v>
      </c>
      <c r="BC243" s="60"/>
      <c r="BD243" s="142"/>
      <c r="BE243" s="60"/>
      <c r="BF243" s="60"/>
      <c r="BG243" s="60"/>
      <c r="BH243" s="60"/>
      <c r="BI243" s="60"/>
      <c r="BJ243" s="60"/>
      <c r="BK243" s="60"/>
    </row>
    <row r="244" spans="20:63">
      <c r="T244" s="61" t="str">
        <f t="shared" si="99"/>
        <v>CaptaciónCaptación0.0575</v>
      </c>
      <c r="U244" s="61" t="s">
        <v>4</v>
      </c>
      <c r="V244" s="61" t="s">
        <v>4</v>
      </c>
      <c r="W244" s="63">
        <v>5.7500000000000016E-2</v>
      </c>
      <c r="X244" s="64">
        <f t="shared" si="93"/>
        <v>23.000000000000007</v>
      </c>
      <c r="Y244" s="60"/>
      <c r="Z244" s="61" t="str">
        <f t="shared" si="100"/>
        <v>CaptaciónCaptación0.0575</v>
      </c>
      <c r="AA244" s="61" t="s">
        <v>4</v>
      </c>
      <c r="AB244" s="61" t="s">
        <v>4</v>
      </c>
      <c r="AC244" s="63">
        <v>5.7500000000000016E-2</v>
      </c>
      <c r="AD244" s="64">
        <f t="shared" si="94"/>
        <v>28.750000000000007</v>
      </c>
      <c r="AE244" s="60"/>
      <c r="AF244" s="61" t="str">
        <f t="shared" si="101"/>
        <v>CaptaciónCaptación0.0575</v>
      </c>
      <c r="AG244" s="61" t="s">
        <v>4</v>
      </c>
      <c r="AH244" s="61" t="s">
        <v>4</v>
      </c>
      <c r="AI244" s="63">
        <v>5.7500000000000016E-2</v>
      </c>
      <c r="AJ244" s="64">
        <f t="shared" si="95"/>
        <v>34.500000000000007</v>
      </c>
      <c r="AK244" s="60"/>
      <c r="AL244" s="61" t="str">
        <f t="shared" si="102"/>
        <v>CaptaciónCaptación0.0575</v>
      </c>
      <c r="AM244" s="61" t="s">
        <v>4</v>
      </c>
      <c r="AN244" s="61" t="s">
        <v>4</v>
      </c>
      <c r="AO244" s="63">
        <v>5.7500000000000016E-2</v>
      </c>
      <c r="AP244" s="64">
        <f t="shared" si="96"/>
        <v>40.250000000000014</v>
      </c>
      <c r="AQ244" s="60"/>
      <c r="AR244" s="61" t="str">
        <f t="shared" si="103"/>
        <v>CaptaciónCaptación0.0575</v>
      </c>
      <c r="AS244" s="61" t="s">
        <v>4</v>
      </c>
      <c r="AT244" s="61" t="s">
        <v>4</v>
      </c>
      <c r="AU244" s="63">
        <v>5.7500000000000016E-2</v>
      </c>
      <c r="AV244" s="64">
        <f t="shared" si="97"/>
        <v>46.000000000000014</v>
      </c>
      <c r="AW244" s="60"/>
      <c r="AX244" s="61" t="str">
        <f t="shared" si="104"/>
        <v>CaptaciónCaptación0.0575</v>
      </c>
      <c r="AY244" s="61" t="s">
        <v>4</v>
      </c>
      <c r="AZ244" s="61" t="s">
        <v>4</v>
      </c>
      <c r="BA244" s="63">
        <v>5.7500000000000016E-2</v>
      </c>
      <c r="BB244" s="64">
        <f t="shared" si="98"/>
        <v>51.750000000000014</v>
      </c>
      <c r="BC244" s="60"/>
      <c r="BD244" s="142"/>
      <c r="BE244" s="60"/>
      <c r="BF244" s="60"/>
      <c r="BG244" s="60"/>
      <c r="BH244" s="60"/>
      <c r="BI244" s="60"/>
      <c r="BJ244" s="60"/>
      <c r="BK244" s="60"/>
    </row>
    <row r="245" spans="20:63">
      <c r="T245" s="61" t="str">
        <f t="shared" si="99"/>
        <v>CaptaciónCaptación0.06</v>
      </c>
      <c r="U245" s="61" t="s">
        <v>4</v>
      </c>
      <c r="V245" s="61" t="s">
        <v>4</v>
      </c>
      <c r="W245" s="63">
        <v>6.0000000000000019E-2</v>
      </c>
      <c r="X245" s="64">
        <f t="shared" si="93"/>
        <v>24.000000000000007</v>
      </c>
      <c r="Y245" s="60"/>
      <c r="Z245" s="61" t="str">
        <f t="shared" si="100"/>
        <v>CaptaciónCaptación0.06</v>
      </c>
      <c r="AA245" s="61" t="s">
        <v>4</v>
      </c>
      <c r="AB245" s="61" t="s">
        <v>4</v>
      </c>
      <c r="AC245" s="63">
        <v>6.0000000000000019E-2</v>
      </c>
      <c r="AD245" s="64">
        <f t="shared" si="94"/>
        <v>30.000000000000011</v>
      </c>
      <c r="AE245" s="60"/>
      <c r="AF245" s="61" t="str">
        <f t="shared" si="101"/>
        <v>CaptaciónCaptación0.06</v>
      </c>
      <c r="AG245" s="61" t="s">
        <v>4</v>
      </c>
      <c r="AH245" s="61" t="s">
        <v>4</v>
      </c>
      <c r="AI245" s="63">
        <v>6.0000000000000019E-2</v>
      </c>
      <c r="AJ245" s="64">
        <f t="shared" si="95"/>
        <v>36.000000000000007</v>
      </c>
      <c r="AK245" s="60"/>
      <c r="AL245" s="61" t="str">
        <f t="shared" si="102"/>
        <v>CaptaciónCaptación0.06</v>
      </c>
      <c r="AM245" s="61" t="s">
        <v>4</v>
      </c>
      <c r="AN245" s="61" t="s">
        <v>4</v>
      </c>
      <c r="AO245" s="63">
        <v>6.0000000000000019E-2</v>
      </c>
      <c r="AP245" s="64">
        <f t="shared" si="96"/>
        <v>42.000000000000014</v>
      </c>
      <c r="AQ245" s="60"/>
      <c r="AR245" s="61" t="str">
        <f t="shared" si="103"/>
        <v>CaptaciónCaptación0.06</v>
      </c>
      <c r="AS245" s="61" t="s">
        <v>4</v>
      </c>
      <c r="AT245" s="61" t="s">
        <v>4</v>
      </c>
      <c r="AU245" s="63">
        <v>6.0000000000000019E-2</v>
      </c>
      <c r="AV245" s="64">
        <f t="shared" si="97"/>
        <v>48.000000000000014</v>
      </c>
      <c r="AW245" s="60"/>
      <c r="AX245" s="61" t="str">
        <f t="shared" si="104"/>
        <v>CaptaciónCaptación0.06</v>
      </c>
      <c r="AY245" s="61" t="s">
        <v>4</v>
      </c>
      <c r="AZ245" s="61" t="s">
        <v>4</v>
      </c>
      <c r="BA245" s="63">
        <v>6.0000000000000019E-2</v>
      </c>
      <c r="BB245" s="64">
        <f t="shared" si="98"/>
        <v>54.000000000000014</v>
      </c>
      <c r="BC245" s="60"/>
      <c r="BD245" s="142"/>
      <c r="BE245" s="60"/>
      <c r="BF245" s="60"/>
      <c r="BG245" s="60"/>
      <c r="BH245" s="60"/>
      <c r="BI245" s="60"/>
      <c r="BJ245" s="60"/>
      <c r="BK245" s="60"/>
    </row>
    <row r="246" spans="20:63">
      <c r="T246" s="61" t="str">
        <f t="shared" si="99"/>
        <v>CaptaciónCaptación0.0625</v>
      </c>
      <c r="U246" s="61" t="s">
        <v>4</v>
      </c>
      <c r="V246" s="61" t="s">
        <v>4</v>
      </c>
      <c r="W246" s="63">
        <v>6.2500000000000014E-2</v>
      </c>
      <c r="X246" s="64">
        <f t="shared" si="93"/>
        <v>25.000000000000004</v>
      </c>
      <c r="Y246" s="60"/>
      <c r="Z246" s="61" t="str">
        <f t="shared" si="100"/>
        <v>CaptaciónCaptación0.0625</v>
      </c>
      <c r="AA246" s="61" t="s">
        <v>4</v>
      </c>
      <c r="AB246" s="61" t="s">
        <v>4</v>
      </c>
      <c r="AC246" s="63">
        <v>6.2500000000000014E-2</v>
      </c>
      <c r="AD246" s="64">
        <f t="shared" si="94"/>
        <v>31.250000000000004</v>
      </c>
      <c r="AE246" s="60"/>
      <c r="AF246" s="61" t="str">
        <f t="shared" si="101"/>
        <v>CaptaciónCaptación0.0625</v>
      </c>
      <c r="AG246" s="61" t="s">
        <v>4</v>
      </c>
      <c r="AH246" s="61" t="s">
        <v>4</v>
      </c>
      <c r="AI246" s="63">
        <v>6.2500000000000014E-2</v>
      </c>
      <c r="AJ246" s="64">
        <f t="shared" si="95"/>
        <v>37.500000000000007</v>
      </c>
      <c r="AK246" s="60"/>
      <c r="AL246" s="61" t="str">
        <f t="shared" si="102"/>
        <v>CaptaciónCaptación0.0625</v>
      </c>
      <c r="AM246" s="61" t="s">
        <v>4</v>
      </c>
      <c r="AN246" s="61" t="s">
        <v>4</v>
      </c>
      <c r="AO246" s="63">
        <v>6.2500000000000014E-2</v>
      </c>
      <c r="AP246" s="64">
        <f t="shared" si="96"/>
        <v>43.750000000000007</v>
      </c>
      <c r="AQ246" s="60"/>
      <c r="AR246" s="61" t="str">
        <f t="shared" si="103"/>
        <v>CaptaciónCaptación0.0625</v>
      </c>
      <c r="AS246" s="61" t="s">
        <v>4</v>
      </c>
      <c r="AT246" s="61" t="s">
        <v>4</v>
      </c>
      <c r="AU246" s="63">
        <v>6.2500000000000014E-2</v>
      </c>
      <c r="AV246" s="64">
        <f t="shared" si="97"/>
        <v>50.000000000000007</v>
      </c>
      <c r="AW246" s="60"/>
      <c r="AX246" s="61" t="str">
        <f t="shared" si="104"/>
        <v>CaptaciónCaptación0.0625</v>
      </c>
      <c r="AY246" s="61" t="s">
        <v>4</v>
      </c>
      <c r="AZ246" s="61" t="s">
        <v>4</v>
      </c>
      <c r="BA246" s="63">
        <v>6.2500000000000014E-2</v>
      </c>
      <c r="BB246" s="64">
        <f t="shared" si="98"/>
        <v>56.250000000000007</v>
      </c>
      <c r="BC246" s="60"/>
      <c r="BD246" s="142"/>
      <c r="BE246" s="60"/>
      <c r="BF246" s="60"/>
      <c r="BG246" s="60"/>
      <c r="BH246" s="60"/>
      <c r="BI246" s="60"/>
      <c r="BJ246" s="60"/>
      <c r="BK246" s="60"/>
    </row>
    <row r="247" spans="20:63">
      <c r="T247" s="61" t="str">
        <f t="shared" si="99"/>
        <v>CaptaciónCaptación0.065</v>
      </c>
      <c r="U247" s="61" t="s">
        <v>4</v>
      </c>
      <c r="V247" s="61" t="s">
        <v>4</v>
      </c>
      <c r="W247" s="63">
        <v>6.5000000000000016E-2</v>
      </c>
      <c r="X247" s="64">
        <f t="shared" si="93"/>
        <v>26.000000000000007</v>
      </c>
      <c r="Y247" s="60"/>
      <c r="Z247" s="61" t="str">
        <f t="shared" si="100"/>
        <v>CaptaciónCaptación0.065</v>
      </c>
      <c r="AA247" s="61" t="s">
        <v>4</v>
      </c>
      <c r="AB247" s="61" t="s">
        <v>4</v>
      </c>
      <c r="AC247" s="63">
        <v>6.5000000000000016E-2</v>
      </c>
      <c r="AD247" s="64">
        <f t="shared" si="94"/>
        <v>32.500000000000007</v>
      </c>
      <c r="AE247" s="60"/>
      <c r="AF247" s="61" t="str">
        <f t="shared" si="101"/>
        <v>CaptaciónCaptación0.065</v>
      </c>
      <c r="AG247" s="61" t="s">
        <v>4</v>
      </c>
      <c r="AH247" s="61" t="s">
        <v>4</v>
      </c>
      <c r="AI247" s="63">
        <v>6.5000000000000016E-2</v>
      </c>
      <c r="AJ247" s="64">
        <f t="shared" si="95"/>
        <v>39.000000000000014</v>
      </c>
      <c r="AK247" s="60"/>
      <c r="AL247" s="61" t="str">
        <f t="shared" si="102"/>
        <v>CaptaciónCaptación0.065</v>
      </c>
      <c r="AM247" s="61" t="s">
        <v>4</v>
      </c>
      <c r="AN247" s="61" t="s">
        <v>4</v>
      </c>
      <c r="AO247" s="63">
        <v>6.5000000000000016E-2</v>
      </c>
      <c r="AP247" s="64">
        <f t="shared" si="96"/>
        <v>45.500000000000014</v>
      </c>
      <c r="AQ247" s="60"/>
      <c r="AR247" s="61" t="str">
        <f t="shared" si="103"/>
        <v>CaptaciónCaptación0.065</v>
      </c>
      <c r="AS247" s="61" t="s">
        <v>4</v>
      </c>
      <c r="AT247" s="61" t="s">
        <v>4</v>
      </c>
      <c r="AU247" s="63">
        <v>6.5000000000000016E-2</v>
      </c>
      <c r="AV247" s="64">
        <f t="shared" si="97"/>
        <v>52.000000000000014</v>
      </c>
      <c r="AW247" s="60"/>
      <c r="AX247" s="61" t="str">
        <f t="shared" si="104"/>
        <v>CaptaciónCaptación0.065</v>
      </c>
      <c r="AY247" s="61" t="s">
        <v>4</v>
      </c>
      <c r="AZ247" s="61" t="s">
        <v>4</v>
      </c>
      <c r="BA247" s="63">
        <v>6.5000000000000016E-2</v>
      </c>
      <c r="BB247" s="64">
        <f t="shared" si="98"/>
        <v>58.500000000000014</v>
      </c>
      <c r="BC247" s="60"/>
      <c r="BD247" s="142"/>
      <c r="BE247" s="60"/>
      <c r="BF247" s="60"/>
      <c r="BG247" s="60"/>
      <c r="BH247" s="60"/>
      <c r="BI247" s="60"/>
      <c r="BJ247" s="60"/>
      <c r="BK247" s="60"/>
    </row>
    <row r="248" spans="20:63">
      <c r="T248" s="61" t="str">
        <f t="shared" si="99"/>
        <v>CaptaciónCaptación0.0675</v>
      </c>
      <c r="U248" s="61" t="s">
        <v>4</v>
      </c>
      <c r="V248" s="61" t="s">
        <v>4</v>
      </c>
      <c r="W248" s="63">
        <v>6.7500000000000018E-2</v>
      </c>
      <c r="X248" s="64">
        <f t="shared" si="93"/>
        <v>27.000000000000007</v>
      </c>
      <c r="Y248" s="60"/>
      <c r="Z248" s="61" t="str">
        <f t="shared" si="100"/>
        <v>CaptaciónCaptación0.0675</v>
      </c>
      <c r="AA248" s="61" t="s">
        <v>4</v>
      </c>
      <c r="AB248" s="61" t="s">
        <v>4</v>
      </c>
      <c r="AC248" s="63">
        <v>6.7500000000000018E-2</v>
      </c>
      <c r="AD248" s="64">
        <f t="shared" si="94"/>
        <v>33.750000000000007</v>
      </c>
      <c r="AE248" s="60"/>
      <c r="AF248" s="61" t="str">
        <f t="shared" si="101"/>
        <v>CaptaciónCaptación0.0675</v>
      </c>
      <c r="AG248" s="61" t="s">
        <v>4</v>
      </c>
      <c r="AH248" s="61" t="s">
        <v>4</v>
      </c>
      <c r="AI248" s="63">
        <v>6.7500000000000018E-2</v>
      </c>
      <c r="AJ248" s="64">
        <f t="shared" si="95"/>
        <v>40.500000000000014</v>
      </c>
      <c r="AK248" s="60"/>
      <c r="AL248" s="61" t="str">
        <f t="shared" si="102"/>
        <v>CaptaciónCaptación0.0675</v>
      </c>
      <c r="AM248" s="61" t="s">
        <v>4</v>
      </c>
      <c r="AN248" s="61" t="s">
        <v>4</v>
      </c>
      <c r="AO248" s="63">
        <v>6.7500000000000018E-2</v>
      </c>
      <c r="AP248" s="64">
        <f t="shared" si="96"/>
        <v>47.250000000000014</v>
      </c>
      <c r="AQ248" s="60"/>
      <c r="AR248" s="61" t="str">
        <f t="shared" si="103"/>
        <v>CaptaciónCaptación0.0675</v>
      </c>
      <c r="AS248" s="61" t="s">
        <v>4</v>
      </c>
      <c r="AT248" s="61" t="s">
        <v>4</v>
      </c>
      <c r="AU248" s="63">
        <v>6.7500000000000018E-2</v>
      </c>
      <c r="AV248" s="64">
        <f t="shared" si="97"/>
        <v>54.000000000000014</v>
      </c>
      <c r="AW248" s="60"/>
      <c r="AX248" s="61" t="str">
        <f t="shared" si="104"/>
        <v>CaptaciónCaptación0.0675</v>
      </c>
      <c r="AY248" s="61" t="s">
        <v>4</v>
      </c>
      <c r="AZ248" s="61" t="s">
        <v>4</v>
      </c>
      <c r="BA248" s="63">
        <v>6.7500000000000018E-2</v>
      </c>
      <c r="BB248" s="64">
        <f t="shared" si="98"/>
        <v>60.750000000000014</v>
      </c>
      <c r="BC248" s="60"/>
      <c r="BD248" s="142"/>
      <c r="BE248" s="60"/>
      <c r="BF248" s="60"/>
      <c r="BG248" s="60"/>
      <c r="BH248" s="60"/>
      <c r="BI248" s="60"/>
      <c r="BJ248" s="60"/>
      <c r="BK248" s="60"/>
    </row>
    <row r="249" spans="20:63">
      <c r="T249" s="61" t="str">
        <f t="shared" si="99"/>
        <v>CaptaciónCaptación0.07</v>
      </c>
      <c r="U249" s="61" t="s">
        <v>4</v>
      </c>
      <c r="V249" s="61" t="s">
        <v>4</v>
      </c>
      <c r="W249" s="63">
        <v>7.0000000000000021E-2</v>
      </c>
      <c r="X249" s="64">
        <f t="shared" si="93"/>
        <v>28.000000000000007</v>
      </c>
      <c r="Y249" s="60"/>
      <c r="Z249" s="61" t="str">
        <f t="shared" si="100"/>
        <v>CaptaciónCaptación0.07</v>
      </c>
      <c r="AA249" s="61" t="s">
        <v>4</v>
      </c>
      <c r="AB249" s="61" t="s">
        <v>4</v>
      </c>
      <c r="AC249" s="63">
        <v>7.0000000000000021E-2</v>
      </c>
      <c r="AD249" s="64">
        <f t="shared" si="94"/>
        <v>35.000000000000007</v>
      </c>
      <c r="AE249" s="60"/>
      <c r="AF249" s="61" t="str">
        <f t="shared" si="101"/>
        <v>CaptaciónCaptación0.07</v>
      </c>
      <c r="AG249" s="61" t="s">
        <v>4</v>
      </c>
      <c r="AH249" s="61" t="s">
        <v>4</v>
      </c>
      <c r="AI249" s="63">
        <v>7.0000000000000021E-2</v>
      </c>
      <c r="AJ249" s="64">
        <f t="shared" si="95"/>
        <v>42.000000000000014</v>
      </c>
      <c r="AK249" s="60"/>
      <c r="AL249" s="61" t="str">
        <f t="shared" si="102"/>
        <v>CaptaciónCaptación0.07</v>
      </c>
      <c r="AM249" s="61" t="s">
        <v>4</v>
      </c>
      <c r="AN249" s="61" t="s">
        <v>4</v>
      </c>
      <c r="AO249" s="63">
        <v>7.0000000000000021E-2</v>
      </c>
      <c r="AP249" s="64">
        <f t="shared" si="96"/>
        <v>49.000000000000014</v>
      </c>
      <c r="AQ249" s="60"/>
      <c r="AR249" s="61" t="str">
        <f t="shared" si="103"/>
        <v>CaptaciónCaptación0.07</v>
      </c>
      <c r="AS249" s="61" t="s">
        <v>4</v>
      </c>
      <c r="AT249" s="61" t="s">
        <v>4</v>
      </c>
      <c r="AU249" s="63">
        <v>7.0000000000000021E-2</v>
      </c>
      <c r="AV249" s="64">
        <f t="shared" si="97"/>
        <v>56.000000000000014</v>
      </c>
      <c r="AW249" s="60"/>
      <c r="AX249" s="61" t="str">
        <f t="shared" si="104"/>
        <v>CaptaciónCaptación0.07</v>
      </c>
      <c r="AY249" s="61" t="s">
        <v>4</v>
      </c>
      <c r="AZ249" s="61" t="s">
        <v>4</v>
      </c>
      <c r="BA249" s="63">
        <v>7.0000000000000021E-2</v>
      </c>
      <c r="BB249" s="64">
        <f t="shared" si="98"/>
        <v>63.000000000000021</v>
      </c>
      <c r="BC249" s="60"/>
      <c r="BD249" s="142"/>
      <c r="BE249" s="60"/>
      <c r="BF249" s="60"/>
      <c r="BG249" s="60"/>
      <c r="BH249" s="60"/>
      <c r="BI249" s="60"/>
      <c r="BJ249" s="60"/>
      <c r="BK249" s="60"/>
    </row>
    <row r="250" spans="20:63">
      <c r="T250" s="61" t="str">
        <f t="shared" si="99"/>
        <v>CaptaciónCaptación0.0725</v>
      </c>
      <c r="U250" s="61" t="s">
        <v>4</v>
      </c>
      <c r="V250" s="61" t="s">
        <v>4</v>
      </c>
      <c r="W250" s="63">
        <v>7.2500000000000023E-2</v>
      </c>
      <c r="X250" s="64">
        <f t="shared" si="93"/>
        <v>29.000000000000007</v>
      </c>
      <c r="Y250" s="60"/>
      <c r="Z250" s="61" t="str">
        <f t="shared" si="100"/>
        <v>CaptaciónCaptación0.0725</v>
      </c>
      <c r="AA250" s="61" t="s">
        <v>4</v>
      </c>
      <c r="AB250" s="61" t="s">
        <v>4</v>
      </c>
      <c r="AC250" s="63">
        <v>7.2500000000000023E-2</v>
      </c>
      <c r="AD250" s="64">
        <f t="shared" si="94"/>
        <v>36.250000000000007</v>
      </c>
      <c r="AE250" s="60"/>
      <c r="AF250" s="61" t="str">
        <f t="shared" si="101"/>
        <v>CaptaciónCaptación0.0725</v>
      </c>
      <c r="AG250" s="61" t="s">
        <v>4</v>
      </c>
      <c r="AH250" s="61" t="s">
        <v>4</v>
      </c>
      <c r="AI250" s="63">
        <v>7.2500000000000023E-2</v>
      </c>
      <c r="AJ250" s="64">
        <f t="shared" si="95"/>
        <v>43.500000000000014</v>
      </c>
      <c r="AK250" s="60"/>
      <c r="AL250" s="61" t="str">
        <f t="shared" si="102"/>
        <v>CaptaciónCaptación0.0725</v>
      </c>
      <c r="AM250" s="61" t="s">
        <v>4</v>
      </c>
      <c r="AN250" s="61" t="s">
        <v>4</v>
      </c>
      <c r="AO250" s="63">
        <v>7.2500000000000023E-2</v>
      </c>
      <c r="AP250" s="64">
        <f t="shared" si="96"/>
        <v>50.750000000000014</v>
      </c>
      <c r="AQ250" s="60"/>
      <c r="AR250" s="61" t="str">
        <f t="shared" si="103"/>
        <v>CaptaciónCaptación0.0725</v>
      </c>
      <c r="AS250" s="61" t="s">
        <v>4</v>
      </c>
      <c r="AT250" s="61" t="s">
        <v>4</v>
      </c>
      <c r="AU250" s="63">
        <v>7.2500000000000023E-2</v>
      </c>
      <c r="AV250" s="64">
        <f t="shared" si="97"/>
        <v>58.000000000000014</v>
      </c>
      <c r="AW250" s="60"/>
      <c r="AX250" s="61" t="str">
        <f t="shared" si="104"/>
        <v>CaptaciónCaptación0.0725</v>
      </c>
      <c r="AY250" s="61" t="s">
        <v>4</v>
      </c>
      <c r="AZ250" s="61" t="s">
        <v>4</v>
      </c>
      <c r="BA250" s="63">
        <v>7.2500000000000023E-2</v>
      </c>
      <c r="BB250" s="64">
        <f t="shared" si="98"/>
        <v>65.250000000000014</v>
      </c>
      <c r="BC250" s="60"/>
      <c r="BD250" s="142"/>
      <c r="BE250" s="60"/>
      <c r="BF250" s="60"/>
      <c r="BG250" s="60"/>
      <c r="BH250" s="60"/>
      <c r="BI250" s="60"/>
      <c r="BJ250" s="60"/>
      <c r="BK250" s="60"/>
    </row>
    <row r="251" spans="20:63">
      <c r="T251" s="61" t="str">
        <f t="shared" si="99"/>
        <v>CaptaciónCaptación0.075</v>
      </c>
      <c r="U251" s="61" t="s">
        <v>4</v>
      </c>
      <c r="V251" s="61" t="s">
        <v>4</v>
      </c>
      <c r="W251" s="63">
        <v>7.5000000000000025E-2</v>
      </c>
      <c r="X251" s="64">
        <f t="shared" si="93"/>
        <v>30.000000000000011</v>
      </c>
      <c r="Y251" s="60"/>
      <c r="Z251" s="61" t="str">
        <f t="shared" si="100"/>
        <v>CaptaciónCaptación0.075</v>
      </c>
      <c r="AA251" s="61" t="s">
        <v>4</v>
      </c>
      <c r="AB251" s="61" t="s">
        <v>4</v>
      </c>
      <c r="AC251" s="63">
        <v>7.5000000000000025E-2</v>
      </c>
      <c r="AD251" s="64">
        <f t="shared" si="94"/>
        <v>37.500000000000007</v>
      </c>
      <c r="AE251" s="60"/>
      <c r="AF251" s="61" t="str">
        <f t="shared" si="101"/>
        <v>CaptaciónCaptación0.075</v>
      </c>
      <c r="AG251" s="61" t="s">
        <v>4</v>
      </c>
      <c r="AH251" s="61" t="s">
        <v>4</v>
      </c>
      <c r="AI251" s="63">
        <v>7.5000000000000025E-2</v>
      </c>
      <c r="AJ251" s="64">
        <f t="shared" si="95"/>
        <v>45.000000000000014</v>
      </c>
      <c r="AK251" s="60"/>
      <c r="AL251" s="61" t="str">
        <f t="shared" si="102"/>
        <v>CaptaciónCaptación0.075</v>
      </c>
      <c r="AM251" s="61" t="s">
        <v>4</v>
      </c>
      <c r="AN251" s="61" t="s">
        <v>4</v>
      </c>
      <c r="AO251" s="63">
        <v>7.5000000000000025E-2</v>
      </c>
      <c r="AP251" s="64">
        <f t="shared" si="96"/>
        <v>52.500000000000014</v>
      </c>
      <c r="AQ251" s="60"/>
      <c r="AR251" s="61" t="str">
        <f t="shared" si="103"/>
        <v>CaptaciónCaptación0.075</v>
      </c>
      <c r="AS251" s="61" t="s">
        <v>4</v>
      </c>
      <c r="AT251" s="61" t="s">
        <v>4</v>
      </c>
      <c r="AU251" s="63">
        <v>7.5000000000000025E-2</v>
      </c>
      <c r="AV251" s="64">
        <f t="shared" si="97"/>
        <v>60.000000000000021</v>
      </c>
      <c r="AW251" s="60"/>
      <c r="AX251" s="61" t="str">
        <f t="shared" si="104"/>
        <v>CaptaciónCaptación0.075</v>
      </c>
      <c r="AY251" s="61" t="s">
        <v>4</v>
      </c>
      <c r="AZ251" s="61" t="s">
        <v>4</v>
      </c>
      <c r="BA251" s="63">
        <v>7.5000000000000025E-2</v>
      </c>
      <c r="BB251" s="64">
        <f t="shared" si="98"/>
        <v>67.500000000000028</v>
      </c>
      <c r="BC251" s="60"/>
      <c r="BD251" s="142"/>
      <c r="BE251" s="60"/>
      <c r="BF251" s="60"/>
      <c r="BG251" s="60"/>
      <c r="BH251" s="60"/>
      <c r="BI251" s="60"/>
      <c r="BJ251" s="60"/>
      <c r="BK251" s="60"/>
    </row>
    <row r="252" spans="20:63">
      <c r="T252" s="61" t="str">
        <f t="shared" si="99"/>
        <v>CaptaciónCaptación0.0775</v>
      </c>
      <c r="U252" s="61" t="s">
        <v>4</v>
      </c>
      <c r="V252" s="61" t="s">
        <v>4</v>
      </c>
      <c r="W252" s="63">
        <v>7.7500000000000027E-2</v>
      </c>
      <c r="X252" s="64">
        <f t="shared" si="93"/>
        <v>31.000000000000011</v>
      </c>
      <c r="Y252" s="60"/>
      <c r="Z252" s="61" t="str">
        <f t="shared" si="100"/>
        <v>CaptaciónCaptación0.0775</v>
      </c>
      <c r="AA252" s="61" t="s">
        <v>4</v>
      </c>
      <c r="AB252" s="61" t="s">
        <v>4</v>
      </c>
      <c r="AC252" s="63">
        <v>7.7500000000000027E-2</v>
      </c>
      <c r="AD252" s="64">
        <f t="shared" si="94"/>
        <v>38.750000000000014</v>
      </c>
      <c r="AE252" s="60"/>
      <c r="AF252" s="61" t="str">
        <f t="shared" si="101"/>
        <v>CaptaciónCaptación0.0775</v>
      </c>
      <c r="AG252" s="61" t="s">
        <v>4</v>
      </c>
      <c r="AH252" s="61" t="s">
        <v>4</v>
      </c>
      <c r="AI252" s="63">
        <v>7.7500000000000027E-2</v>
      </c>
      <c r="AJ252" s="64">
        <f t="shared" si="95"/>
        <v>46.500000000000021</v>
      </c>
      <c r="AK252" s="60"/>
      <c r="AL252" s="61" t="str">
        <f t="shared" si="102"/>
        <v>CaptaciónCaptación0.0775</v>
      </c>
      <c r="AM252" s="61" t="s">
        <v>4</v>
      </c>
      <c r="AN252" s="61" t="s">
        <v>4</v>
      </c>
      <c r="AO252" s="63">
        <v>7.7500000000000027E-2</v>
      </c>
      <c r="AP252" s="64">
        <f t="shared" si="96"/>
        <v>54.250000000000021</v>
      </c>
      <c r="AQ252" s="60"/>
      <c r="AR252" s="61" t="str">
        <f t="shared" si="103"/>
        <v>CaptaciónCaptación0.0775</v>
      </c>
      <c r="AS252" s="61" t="s">
        <v>4</v>
      </c>
      <c r="AT252" s="61" t="s">
        <v>4</v>
      </c>
      <c r="AU252" s="63">
        <v>7.7500000000000027E-2</v>
      </c>
      <c r="AV252" s="64">
        <f t="shared" si="97"/>
        <v>62.000000000000021</v>
      </c>
      <c r="AW252" s="60"/>
      <c r="AX252" s="61" t="str">
        <f t="shared" si="104"/>
        <v>CaptaciónCaptación0.0775</v>
      </c>
      <c r="AY252" s="61" t="s">
        <v>4</v>
      </c>
      <c r="AZ252" s="61" t="s">
        <v>4</v>
      </c>
      <c r="BA252" s="63">
        <v>7.7500000000000027E-2</v>
      </c>
      <c r="BB252" s="64">
        <f t="shared" si="98"/>
        <v>69.750000000000028</v>
      </c>
      <c r="BC252" s="60"/>
      <c r="BD252" s="142"/>
      <c r="BE252" s="60"/>
      <c r="BF252" s="60"/>
      <c r="BG252" s="60"/>
      <c r="BH252" s="60"/>
      <c r="BI252" s="60"/>
      <c r="BJ252" s="60"/>
      <c r="BK252" s="60"/>
    </row>
    <row r="253" spans="20:63">
      <c r="T253" s="61" t="str">
        <f t="shared" si="99"/>
        <v>CaptaciónCaptación0.08</v>
      </c>
      <c r="U253" s="61" t="s">
        <v>4</v>
      </c>
      <c r="V253" s="61" t="s">
        <v>4</v>
      </c>
      <c r="W253" s="63">
        <v>8.0000000000000029E-2</v>
      </c>
      <c r="X253" s="64">
        <f t="shared" si="93"/>
        <v>32.000000000000014</v>
      </c>
      <c r="Y253" s="60"/>
      <c r="Z253" s="61" t="str">
        <f t="shared" si="100"/>
        <v>CaptaciónCaptación0.08</v>
      </c>
      <c r="AA253" s="61" t="s">
        <v>4</v>
      </c>
      <c r="AB253" s="61" t="s">
        <v>4</v>
      </c>
      <c r="AC253" s="63">
        <v>8.0000000000000029E-2</v>
      </c>
      <c r="AD253" s="64">
        <f t="shared" si="94"/>
        <v>40.000000000000014</v>
      </c>
      <c r="AE253" s="60"/>
      <c r="AF253" s="61" t="str">
        <f t="shared" si="101"/>
        <v>CaptaciónCaptación0.08</v>
      </c>
      <c r="AG253" s="61" t="s">
        <v>4</v>
      </c>
      <c r="AH253" s="61" t="s">
        <v>4</v>
      </c>
      <c r="AI253" s="63">
        <v>8.0000000000000029E-2</v>
      </c>
      <c r="AJ253" s="64">
        <f t="shared" si="95"/>
        <v>48.000000000000021</v>
      </c>
      <c r="AK253" s="60"/>
      <c r="AL253" s="61" t="str">
        <f t="shared" si="102"/>
        <v>CaptaciónCaptación0.08</v>
      </c>
      <c r="AM253" s="61" t="s">
        <v>4</v>
      </c>
      <c r="AN253" s="61" t="s">
        <v>4</v>
      </c>
      <c r="AO253" s="63">
        <v>8.0000000000000029E-2</v>
      </c>
      <c r="AP253" s="64">
        <f t="shared" si="96"/>
        <v>56.000000000000014</v>
      </c>
      <c r="AQ253" s="60"/>
      <c r="AR253" s="61" t="str">
        <f t="shared" si="103"/>
        <v>CaptaciónCaptación0.08</v>
      </c>
      <c r="AS253" s="61" t="s">
        <v>4</v>
      </c>
      <c r="AT253" s="61" t="s">
        <v>4</v>
      </c>
      <c r="AU253" s="63">
        <v>8.0000000000000029E-2</v>
      </c>
      <c r="AV253" s="64">
        <f t="shared" si="97"/>
        <v>64.000000000000028</v>
      </c>
      <c r="AW253" s="60"/>
      <c r="AX253" s="61" t="str">
        <f t="shared" si="104"/>
        <v>CaptaciónCaptación0.08</v>
      </c>
      <c r="AY253" s="61" t="s">
        <v>4</v>
      </c>
      <c r="AZ253" s="61" t="s">
        <v>4</v>
      </c>
      <c r="BA253" s="63">
        <v>8.0000000000000029E-2</v>
      </c>
      <c r="BB253" s="64">
        <f t="shared" si="98"/>
        <v>72.000000000000028</v>
      </c>
      <c r="BC253" s="60"/>
      <c r="BD253" s="142"/>
      <c r="BE253" s="60"/>
      <c r="BF253" s="60"/>
      <c r="BG253" s="60"/>
      <c r="BH253" s="60"/>
      <c r="BI253" s="60"/>
      <c r="BJ253" s="60"/>
      <c r="BK253" s="60"/>
    </row>
    <row r="254" spans="20:63">
      <c r="T254" s="61" t="str">
        <f t="shared" si="99"/>
        <v>CaptaciónCaptación0.0825</v>
      </c>
      <c r="U254" s="61" t="s">
        <v>4</v>
      </c>
      <c r="V254" s="61" t="s">
        <v>4</v>
      </c>
      <c r="W254" s="63">
        <v>8.2500000000000032E-2</v>
      </c>
      <c r="X254" s="64">
        <f t="shared" si="93"/>
        <v>33.000000000000014</v>
      </c>
      <c r="Y254" s="60"/>
      <c r="Z254" s="61" t="str">
        <f t="shared" si="100"/>
        <v>CaptaciónCaptación0.0825</v>
      </c>
      <c r="AA254" s="61" t="s">
        <v>4</v>
      </c>
      <c r="AB254" s="61" t="s">
        <v>4</v>
      </c>
      <c r="AC254" s="63">
        <v>8.2500000000000032E-2</v>
      </c>
      <c r="AD254" s="64">
        <f t="shared" si="94"/>
        <v>41.250000000000014</v>
      </c>
      <c r="AE254" s="60"/>
      <c r="AF254" s="61" t="str">
        <f t="shared" si="101"/>
        <v>CaptaciónCaptación0.0825</v>
      </c>
      <c r="AG254" s="61" t="s">
        <v>4</v>
      </c>
      <c r="AH254" s="61" t="s">
        <v>4</v>
      </c>
      <c r="AI254" s="63">
        <v>8.2500000000000032E-2</v>
      </c>
      <c r="AJ254" s="64">
        <f t="shared" si="95"/>
        <v>49.500000000000021</v>
      </c>
      <c r="AK254" s="60"/>
      <c r="AL254" s="61" t="str">
        <f t="shared" si="102"/>
        <v>CaptaciónCaptación0.0825</v>
      </c>
      <c r="AM254" s="61" t="s">
        <v>4</v>
      </c>
      <c r="AN254" s="61" t="s">
        <v>4</v>
      </c>
      <c r="AO254" s="63">
        <v>8.2500000000000032E-2</v>
      </c>
      <c r="AP254" s="64">
        <f t="shared" si="96"/>
        <v>57.750000000000021</v>
      </c>
      <c r="AQ254" s="60"/>
      <c r="AR254" s="61" t="str">
        <f t="shared" si="103"/>
        <v>CaptaciónCaptación0.0825</v>
      </c>
      <c r="AS254" s="61" t="s">
        <v>4</v>
      </c>
      <c r="AT254" s="61" t="s">
        <v>4</v>
      </c>
      <c r="AU254" s="63">
        <v>8.2500000000000032E-2</v>
      </c>
      <c r="AV254" s="64">
        <f t="shared" si="97"/>
        <v>66.000000000000028</v>
      </c>
      <c r="AW254" s="60"/>
      <c r="AX254" s="61" t="str">
        <f t="shared" si="104"/>
        <v>CaptaciónCaptación0.0825</v>
      </c>
      <c r="AY254" s="61" t="s">
        <v>4</v>
      </c>
      <c r="AZ254" s="61" t="s">
        <v>4</v>
      </c>
      <c r="BA254" s="63">
        <v>8.2500000000000032E-2</v>
      </c>
      <c r="BB254" s="64">
        <f t="shared" si="98"/>
        <v>74.250000000000028</v>
      </c>
      <c r="BC254" s="60"/>
      <c r="BD254" s="142"/>
      <c r="BE254" s="60"/>
      <c r="BF254" s="60"/>
      <c r="BG254" s="60"/>
      <c r="BH254" s="60"/>
      <c r="BI254" s="60"/>
      <c r="BJ254" s="60"/>
      <c r="BK254" s="60"/>
    </row>
    <row r="255" spans="20:63">
      <c r="T255" s="61" t="str">
        <f t="shared" si="99"/>
        <v>CaptaciónCaptación0.085</v>
      </c>
      <c r="U255" s="61" t="s">
        <v>4</v>
      </c>
      <c r="V255" s="61" t="s">
        <v>4</v>
      </c>
      <c r="W255" s="63">
        <v>8.5000000000000034E-2</v>
      </c>
      <c r="X255" s="64">
        <f t="shared" si="93"/>
        <v>34.000000000000014</v>
      </c>
      <c r="Y255" s="60"/>
      <c r="Z255" s="61" t="str">
        <f t="shared" si="100"/>
        <v>CaptaciónCaptación0.085</v>
      </c>
      <c r="AA255" s="61" t="s">
        <v>4</v>
      </c>
      <c r="AB255" s="61" t="s">
        <v>4</v>
      </c>
      <c r="AC255" s="63">
        <v>8.5000000000000034E-2</v>
      </c>
      <c r="AD255" s="64">
        <f t="shared" si="94"/>
        <v>42.500000000000014</v>
      </c>
      <c r="AE255" s="60"/>
      <c r="AF255" s="61" t="str">
        <f t="shared" si="101"/>
        <v>CaptaciónCaptación0.085</v>
      </c>
      <c r="AG255" s="61" t="s">
        <v>4</v>
      </c>
      <c r="AH255" s="61" t="s">
        <v>4</v>
      </c>
      <c r="AI255" s="63">
        <v>8.5000000000000034E-2</v>
      </c>
      <c r="AJ255" s="64">
        <f t="shared" si="95"/>
        <v>51.000000000000021</v>
      </c>
      <c r="AK255" s="60"/>
      <c r="AL255" s="61" t="str">
        <f t="shared" si="102"/>
        <v>CaptaciónCaptación0.085</v>
      </c>
      <c r="AM255" s="61" t="s">
        <v>4</v>
      </c>
      <c r="AN255" s="61" t="s">
        <v>4</v>
      </c>
      <c r="AO255" s="63">
        <v>8.5000000000000034E-2</v>
      </c>
      <c r="AP255" s="64">
        <f t="shared" si="96"/>
        <v>59.500000000000021</v>
      </c>
      <c r="AQ255" s="60"/>
      <c r="AR255" s="61" t="str">
        <f t="shared" si="103"/>
        <v>CaptaciónCaptación0.085</v>
      </c>
      <c r="AS255" s="61" t="s">
        <v>4</v>
      </c>
      <c r="AT255" s="61" t="s">
        <v>4</v>
      </c>
      <c r="AU255" s="63">
        <v>8.5000000000000034E-2</v>
      </c>
      <c r="AV255" s="64">
        <f t="shared" si="97"/>
        <v>68.000000000000028</v>
      </c>
      <c r="AW255" s="60"/>
      <c r="AX255" s="61" t="str">
        <f t="shared" si="104"/>
        <v>CaptaciónCaptación0.085</v>
      </c>
      <c r="AY255" s="61" t="s">
        <v>4</v>
      </c>
      <c r="AZ255" s="61" t="s">
        <v>4</v>
      </c>
      <c r="BA255" s="63">
        <v>8.5000000000000034E-2</v>
      </c>
      <c r="BB255" s="64">
        <f t="shared" si="98"/>
        <v>76.500000000000028</v>
      </c>
      <c r="BC255" s="60"/>
      <c r="BD255" s="142"/>
      <c r="BE255" s="60"/>
      <c r="BF255" s="60"/>
      <c r="BG255" s="60"/>
      <c r="BH255" s="60"/>
      <c r="BI255" s="60"/>
      <c r="BJ255" s="60"/>
      <c r="BK255" s="60"/>
    </row>
    <row r="256" spans="20:63">
      <c r="T256" s="61" t="str">
        <f t="shared" si="99"/>
        <v>CaptaciónCaptación0.0875</v>
      </c>
      <c r="U256" s="61" t="s">
        <v>4</v>
      </c>
      <c r="V256" s="61" t="s">
        <v>4</v>
      </c>
      <c r="W256" s="63">
        <v>8.7500000000000036E-2</v>
      </c>
      <c r="X256" s="64">
        <f t="shared" si="93"/>
        <v>35.000000000000014</v>
      </c>
      <c r="Y256" s="60"/>
      <c r="Z256" s="61" t="str">
        <f t="shared" si="100"/>
        <v>CaptaciónCaptación0.0875</v>
      </c>
      <c r="AA256" s="61" t="s">
        <v>4</v>
      </c>
      <c r="AB256" s="61" t="s">
        <v>4</v>
      </c>
      <c r="AC256" s="63">
        <v>8.7500000000000036E-2</v>
      </c>
      <c r="AD256" s="64">
        <f t="shared" si="94"/>
        <v>43.750000000000014</v>
      </c>
      <c r="AE256" s="60"/>
      <c r="AF256" s="61" t="str">
        <f t="shared" si="101"/>
        <v>CaptaciónCaptación0.0875</v>
      </c>
      <c r="AG256" s="61" t="s">
        <v>4</v>
      </c>
      <c r="AH256" s="61" t="s">
        <v>4</v>
      </c>
      <c r="AI256" s="63">
        <v>8.7500000000000036E-2</v>
      </c>
      <c r="AJ256" s="64">
        <f t="shared" si="95"/>
        <v>52.500000000000021</v>
      </c>
      <c r="AK256" s="60"/>
      <c r="AL256" s="61" t="str">
        <f t="shared" si="102"/>
        <v>CaptaciónCaptación0.0875</v>
      </c>
      <c r="AM256" s="61" t="s">
        <v>4</v>
      </c>
      <c r="AN256" s="61" t="s">
        <v>4</v>
      </c>
      <c r="AO256" s="63">
        <v>8.7500000000000036E-2</v>
      </c>
      <c r="AP256" s="64">
        <f t="shared" si="96"/>
        <v>61.250000000000028</v>
      </c>
      <c r="AQ256" s="60"/>
      <c r="AR256" s="61" t="str">
        <f t="shared" si="103"/>
        <v>CaptaciónCaptación0.0875</v>
      </c>
      <c r="AS256" s="61" t="s">
        <v>4</v>
      </c>
      <c r="AT256" s="61" t="s">
        <v>4</v>
      </c>
      <c r="AU256" s="63">
        <v>8.7500000000000036E-2</v>
      </c>
      <c r="AV256" s="64">
        <f t="shared" si="97"/>
        <v>70.000000000000028</v>
      </c>
      <c r="AW256" s="60"/>
      <c r="AX256" s="61" t="str">
        <f t="shared" si="104"/>
        <v>CaptaciónCaptación0.0875</v>
      </c>
      <c r="AY256" s="61" t="s">
        <v>4</v>
      </c>
      <c r="AZ256" s="61" t="s">
        <v>4</v>
      </c>
      <c r="BA256" s="63">
        <v>8.7500000000000036E-2</v>
      </c>
      <c r="BB256" s="64">
        <f t="shared" si="98"/>
        <v>78.750000000000028</v>
      </c>
    </row>
    <row r="257" spans="20:54">
      <c r="T257" s="61" t="str">
        <f t="shared" si="99"/>
        <v>CaptaciónCaptación0.09</v>
      </c>
      <c r="U257" s="61" t="s">
        <v>4</v>
      </c>
      <c r="V257" s="61" t="s">
        <v>4</v>
      </c>
      <c r="W257" s="63">
        <v>9.0000000000000038E-2</v>
      </c>
      <c r="X257" s="64">
        <f t="shared" si="93"/>
        <v>36.000000000000014</v>
      </c>
      <c r="Y257" s="60"/>
      <c r="Z257" s="61" t="str">
        <f t="shared" si="100"/>
        <v>CaptaciónCaptación0.09</v>
      </c>
      <c r="AA257" s="61" t="s">
        <v>4</v>
      </c>
      <c r="AB257" s="61" t="s">
        <v>4</v>
      </c>
      <c r="AC257" s="63">
        <v>9.0000000000000038E-2</v>
      </c>
      <c r="AD257" s="64">
        <f t="shared" si="94"/>
        <v>45.000000000000014</v>
      </c>
      <c r="AE257" s="60"/>
      <c r="AF257" s="61" t="str">
        <f t="shared" si="101"/>
        <v>CaptaciónCaptación0.09</v>
      </c>
      <c r="AG257" s="61" t="s">
        <v>4</v>
      </c>
      <c r="AH257" s="61" t="s">
        <v>4</v>
      </c>
      <c r="AI257" s="63">
        <v>9.0000000000000038E-2</v>
      </c>
      <c r="AJ257" s="64">
        <f t="shared" si="95"/>
        <v>54.000000000000021</v>
      </c>
      <c r="AK257" s="60"/>
      <c r="AL257" s="61" t="str">
        <f t="shared" si="102"/>
        <v>CaptaciónCaptación0.09</v>
      </c>
      <c r="AM257" s="61" t="s">
        <v>4</v>
      </c>
      <c r="AN257" s="61" t="s">
        <v>4</v>
      </c>
      <c r="AO257" s="63">
        <v>9.0000000000000038E-2</v>
      </c>
      <c r="AP257" s="64">
        <f t="shared" si="96"/>
        <v>63.000000000000021</v>
      </c>
      <c r="AQ257" s="60"/>
      <c r="AR257" s="61" t="str">
        <f t="shared" si="103"/>
        <v>CaptaciónCaptación0.09</v>
      </c>
      <c r="AS257" s="61" t="s">
        <v>4</v>
      </c>
      <c r="AT257" s="61" t="s">
        <v>4</v>
      </c>
      <c r="AU257" s="63">
        <v>9.0000000000000038E-2</v>
      </c>
      <c r="AV257" s="64">
        <f t="shared" si="97"/>
        <v>72.000000000000028</v>
      </c>
      <c r="AW257" s="60"/>
      <c r="AX257" s="61" t="str">
        <f t="shared" si="104"/>
        <v>CaptaciónCaptación0.09</v>
      </c>
      <c r="AY257" s="61" t="s">
        <v>4</v>
      </c>
      <c r="AZ257" s="61" t="s">
        <v>4</v>
      </c>
      <c r="BA257" s="63">
        <v>9.0000000000000038E-2</v>
      </c>
      <c r="BB257" s="64">
        <f t="shared" si="98"/>
        <v>81.000000000000043</v>
      </c>
    </row>
    <row r="258" spans="20:54">
      <c r="T258" s="61" t="str">
        <f t="shared" si="99"/>
        <v>CaptaciónCaptación0.0925</v>
      </c>
      <c r="U258" s="61" t="s">
        <v>4</v>
      </c>
      <c r="V258" s="61" t="s">
        <v>4</v>
      </c>
      <c r="W258" s="63">
        <v>9.2500000000000041E-2</v>
      </c>
      <c r="X258" s="64">
        <f t="shared" si="93"/>
        <v>37.000000000000014</v>
      </c>
      <c r="Y258" s="60"/>
      <c r="Z258" s="61" t="str">
        <f t="shared" si="100"/>
        <v>CaptaciónCaptación0.0925</v>
      </c>
      <c r="AA258" s="61" t="s">
        <v>4</v>
      </c>
      <c r="AB258" s="61" t="s">
        <v>4</v>
      </c>
      <c r="AC258" s="63">
        <v>9.2500000000000041E-2</v>
      </c>
      <c r="AD258" s="64">
        <f t="shared" si="94"/>
        <v>46.250000000000021</v>
      </c>
      <c r="AE258" s="60"/>
      <c r="AF258" s="61" t="str">
        <f t="shared" si="101"/>
        <v>CaptaciónCaptación0.0925</v>
      </c>
      <c r="AG258" s="61" t="s">
        <v>4</v>
      </c>
      <c r="AH258" s="61" t="s">
        <v>4</v>
      </c>
      <c r="AI258" s="63">
        <v>9.2500000000000041E-2</v>
      </c>
      <c r="AJ258" s="64">
        <f t="shared" si="95"/>
        <v>55.500000000000028</v>
      </c>
      <c r="AK258" s="60"/>
      <c r="AL258" s="61" t="str">
        <f t="shared" si="102"/>
        <v>CaptaciónCaptación0.0925</v>
      </c>
      <c r="AM258" s="61" t="s">
        <v>4</v>
      </c>
      <c r="AN258" s="61" t="s">
        <v>4</v>
      </c>
      <c r="AO258" s="63">
        <v>9.2500000000000041E-2</v>
      </c>
      <c r="AP258" s="64">
        <f t="shared" si="96"/>
        <v>64.750000000000028</v>
      </c>
      <c r="AQ258" s="60"/>
      <c r="AR258" s="61" t="str">
        <f t="shared" si="103"/>
        <v>CaptaciónCaptación0.0925</v>
      </c>
      <c r="AS258" s="61" t="s">
        <v>4</v>
      </c>
      <c r="AT258" s="61" t="s">
        <v>4</v>
      </c>
      <c r="AU258" s="63">
        <v>9.2500000000000041E-2</v>
      </c>
      <c r="AV258" s="64">
        <f t="shared" si="97"/>
        <v>74.000000000000028</v>
      </c>
      <c r="AW258" s="60"/>
      <c r="AX258" s="61" t="str">
        <f t="shared" si="104"/>
        <v>CaptaciónCaptación0.0925</v>
      </c>
      <c r="AY258" s="61" t="s">
        <v>4</v>
      </c>
      <c r="AZ258" s="61" t="s">
        <v>4</v>
      </c>
      <c r="BA258" s="63">
        <v>9.2500000000000041E-2</v>
      </c>
      <c r="BB258" s="64">
        <f t="shared" si="98"/>
        <v>83.250000000000028</v>
      </c>
    </row>
    <row r="259" spans="20:54">
      <c r="T259" s="61" t="str">
        <f t="shared" si="99"/>
        <v>CaptaciónCaptación0.095</v>
      </c>
      <c r="U259" s="61" t="s">
        <v>4</v>
      </c>
      <c r="V259" s="61" t="s">
        <v>4</v>
      </c>
      <c r="W259" s="63">
        <v>9.5000000000000043E-2</v>
      </c>
      <c r="X259" s="64">
        <f t="shared" si="93"/>
        <v>38.000000000000014</v>
      </c>
      <c r="Y259" s="60"/>
      <c r="Z259" s="61" t="str">
        <f t="shared" si="100"/>
        <v>CaptaciónCaptación0.095</v>
      </c>
      <c r="AA259" s="61" t="s">
        <v>4</v>
      </c>
      <c r="AB259" s="61" t="s">
        <v>4</v>
      </c>
      <c r="AC259" s="63">
        <v>9.5000000000000043E-2</v>
      </c>
      <c r="AD259" s="64">
        <f t="shared" si="94"/>
        <v>47.500000000000021</v>
      </c>
      <c r="AE259" s="60"/>
      <c r="AF259" s="61" t="str">
        <f t="shared" si="101"/>
        <v>CaptaciónCaptación0.095</v>
      </c>
      <c r="AG259" s="61" t="s">
        <v>4</v>
      </c>
      <c r="AH259" s="61" t="s">
        <v>4</v>
      </c>
      <c r="AI259" s="63">
        <v>9.5000000000000043E-2</v>
      </c>
      <c r="AJ259" s="64">
        <f t="shared" si="95"/>
        <v>57.000000000000028</v>
      </c>
      <c r="AK259" s="60"/>
      <c r="AL259" s="61" t="str">
        <f t="shared" si="102"/>
        <v>CaptaciónCaptación0.095</v>
      </c>
      <c r="AM259" s="61" t="s">
        <v>4</v>
      </c>
      <c r="AN259" s="61" t="s">
        <v>4</v>
      </c>
      <c r="AO259" s="63">
        <v>9.5000000000000043E-2</v>
      </c>
      <c r="AP259" s="64">
        <f t="shared" si="96"/>
        <v>66.500000000000028</v>
      </c>
      <c r="AQ259" s="60"/>
      <c r="AR259" s="61" t="str">
        <f t="shared" si="103"/>
        <v>CaptaciónCaptación0.095</v>
      </c>
      <c r="AS259" s="61" t="s">
        <v>4</v>
      </c>
      <c r="AT259" s="61" t="s">
        <v>4</v>
      </c>
      <c r="AU259" s="63">
        <v>9.5000000000000043E-2</v>
      </c>
      <c r="AV259" s="64">
        <f t="shared" si="97"/>
        <v>76.000000000000028</v>
      </c>
      <c r="AW259" s="60"/>
      <c r="AX259" s="61" t="str">
        <f t="shared" si="104"/>
        <v>CaptaciónCaptación0.095</v>
      </c>
      <c r="AY259" s="61" t="s">
        <v>4</v>
      </c>
      <c r="AZ259" s="61" t="s">
        <v>4</v>
      </c>
      <c r="BA259" s="63">
        <v>9.5000000000000043E-2</v>
      </c>
      <c r="BB259" s="64">
        <f t="shared" si="98"/>
        <v>85.500000000000043</v>
      </c>
    </row>
    <row r="260" spans="20:54">
      <c r="T260" s="61" t="str">
        <f t="shared" si="99"/>
        <v>CaptaciónCaptación0.0975</v>
      </c>
      <c r="U260" s="61" t="s">
        <v>4</v>
      </c>
      <c r="V260" s="61" t="s">
        <v>4</v>
      </c>
      <c r="W260" s="63">
        <v>9.7500000000000045E-2</v>
      </c>
      <c r="X260" s="64">
        <f t="shared" si="93"/>
        <v>39.000000000000014</v>
      </c>
      <c r="Y260" s="60"/>
      <c r="Z260" s="61" t="str">
        <f t="shared" si="100"/>
        <v>CaptaciónCaptación0.0975</v>
      </c>
      <c r="AA260" s="61" t="s">
        <v>4</v>
      </c>
      <c r="AB260" s="61" t="s">
        <v>4</v>
      </c>
      <c r="AC260" s="63">
        <v>9.7500000000000045E-2</v>
      </c>
      <c r="AD260" s="64">
        <f t="shared" si="94"/>
        <v>48.750000000000021</v>
      </c>
      <c r="AE260" s="60"/>
      <c r="AF260" s="61" t="str">
        <f t="shared" si="101"/>
        <v>CaptaciónCaptación0.0975</v>
      </c>
      <c r="AG260" s="61" t="s">
        <v>4</v>
      </c>
      <c r="AH260" s="61" t="s">
        <v>4</v>
      </c>
      <c r="AI260" s="63">
        <v>9.7500000000000045E-2</v>
      </c>
      <c r="AJ260" s="64">
        <f t="shared" si="95"/>
        <v>58.500000000000028</v>
      </c>
      <c r="AK260" s="60"/>
      <c r="AL260" s="61" t="str">
        <f t="shared" si="102"/>
        <v>CaptaciónCaptación0.0975</v>
      </c>
      <c r="AM260" s="61" t="s">
        <v>4</v>
      </c>
      <c r="AN260" s="61" t="s">
        <v>4</v>
      </c>
      <c r="AO260" s="63">
        <v>9.7500000000000045E-2</v>
      </c>
      <c r="AP260" s="64">
        <f t="shared" si="96"/>
        <v>68.250000000000028</v>
      </c>
      <c r="AQ260" s="60"/>
      <c r="AR260" s="61" t="str">
        <f t="shared" si="103"/>
        <v>CaptaciónCaptación0.0975</v>
      </c>
      <c r="AS260" s="61" t="s">
        <v>4</v>
      </c>
      <c r="AT260" s="61" t="s">
        <v>4</v>
      </c>
      <c r="AU260" s="63">
        <v>9.7500000000000045E-2</v>
      </c>
      <c r="AV260" s="64">
        <f t="shared" si="97"/>
        <v>78.000000000000028</v>
      </c>
      <c r="AW260" s="60"/>
      <c r="AX260" s="61" t="str">
        <f t="shared" si="104"/>
        <v>CaptaciónCaptación0.0975</v>
      </c>
      <c r="AY260" s="61" t="s">
        <v>4</v>
      </c>
      <c r="AZ260" s="61" t="s">
        <v>4</v>
      </c>
      <c r="BA260" s="63">
        <v>9.7500000000000045E-2</v>
      </c>
      <c r="BB260" s="64">
        <f t="shared" si="98"/>
        <v>87.750000000000043</v>
      </c>
    </row>
    <row r="261" spans="20:54">
      <c r="T261" s="61" t="str">
        <f t="shared" si="99"/>
        <v>CaptaciónCaptación0.1</v>
      </c>
      <c r="U261" s="61" t="s">
        <v>4</v>
      </c>
      <c r="V261" s="61" t="s">
        <v>4</v>
      </c>
      <c r="W261" s="63">
        <v>0.10000000000000005</v>
      </c>
      <c r="X261" s="64">
        <f t="shared" si="93"/>
        <v>40.000000000000021</v>
      </c>
      <c r="Y261" s="60"/>
      <c r="Z261" s="61" t="str">
        <f t="shared" si="100"/>
        <v>CaptaciónCaptación0.1</v>
      </c>
      <c r="AA261" s="61" t="s">
        <v>4</v>
      </c>
      <c r="AB261" s="61" t="s">
        <v>4</v>
      </c>
      <c r="AC261" s="63">
        <v>0.10000000000000005</v>
      </c>
      <c r="AD261" s="64">
        <f t="shared" si="94"/>
        <v>50.000000000000021</v>
      </c>
      <c r="AE261" s="60"/>
      <c r="AF261" s="61" t="str">
        <f t="shared" si="101"/>
        <v>CaptaciónCaptación0.1</v>
      </c>
      <c r="AG261" s="61" t="s">
        <v>4</v>
      </c>
      <c r="AH261" s="61" t="s">
        <v>4</v>
      </c>
      <c r="AI261" s="63">
        <v>0.10000000000000005</v>
      </c>
      <c r="AJ261" s="64">
        <f t="shared" si="95"/>
        <v>60.000000000000028</v>
      </c>
      <c r="AK261" s="60"/>
      <c r="AL261" s="61" t="str">
        <f t="shared" si="102"/>
        <v>CaptaciónCaptación0.1</v>
      </c>
      <c r="AM261" s="61" t="s">
        <v>4</v>
      </c>
      <c r="AN261" s="61" t="s">
        <v>4</v>
      </c>
      <c r="AO261" s="63">
        <v>0.10000000000000005</v>
      </c>
      <c r="AP261" s="64">
        <f t="shared" si="96"/>
        <v>70.000000000000028</v>
      </c>
      <c r="AQ261" s="60"/>
      <c r="AR261" s="61" t="str">
        <f t="shared" si="103"/>
        <v>CaptaciónCaptación0.1</v>
      </c>
      <c r="AS261" s="61" t="s">
        <v>4</v>
      </c>
      <c r="AT261" s="61" t="s">
        <v>4</v>
      </c>
      <c r="AU261" s="63">
        <v>0.10000000000000005</v>
      </c>
      <c r="AV261" s="64">
        <f t="shared" si="97"/>
        <v>80.000000000000043</v>
      </c>
      <c r="AW261" s="60"/>
      <c r="AX261" s="61" t="str">
        <f t="shared" si="104"/>
        <v>CaptaciónCaptación0.1</v>
      </c>
      <c r="AY261" s="61" t="s">
        <v>4</v>
      </c>
      <c r="AZ261" s="61" t="s">
        <v>4</v>
      </c>
      <c r="BA261" s="63">
        <v>0.10000000000000005</v>
      </c>
      <c r="BB261" s="64">
        <f t="shared" si="98"/>
        <v>90.000000000000043</v>
      </c>
    </row>
    <row r="262" spans="20:54">
      <c r="T262" s="61" t="str">
        <f t="shared" si="99"/>
        <v>CaptaciónCaptación0.1025</v>
      </c>
      <c r="U262" s="61" t="s">
        <v>4</v>
      </c>
      <c r="V262" s="61" t="s">
        <v>4</v>
      </c>
      <c r="W262" s="63">
        <v>0.10250000000000005</v>
      </c>
      <c r="X262" s="64">
        <f t="shared" si="93"/>
        <v>41.000000000000021</v>
      </c>
      <c r="Y262" s="60"/>
      <c r="Z262" s="61" t="str">
        <f t="shared" si="100"/>
        <v>CaptaciónCaptación0.1025</v>
      </c>
      <c r="AA262" s="61" t="s">
        <v>4</v>
      </c>
      <c r="AB262" s="61" t="s">
        <v>4</v>
      </c>
      <c r="AC262" s="63">
        <v>0.10250000000000005</v>
      </c>
      <c r="AD262" s="64">
        <f t="shared" si="94"/>
        <v>51.250000000000028</v>
      </c>
      <c r="AE262" s="60"/>
      <c r="AF262" s="61" t="str">
        <f t="shared" si="101"/>
        <v>CaptaciónCaptación0.1025</v>
      </c>
      <c r="AG262" s="61" t="s">
        <v>4</v>
      </c>
      <c r="AH262" s="61" t="s">
        <v>4</v>
      </c>
      <c r="AI262" s="63">
        <v>0.10250000000000005</v>
      </c>
      <c r="AJ262" s="64">
        <f t="shared" si="95"/>
        <v>61.500000000000028</v>
      </c>
      <c r="AK262" s="60"/>
      <c r="AL262" s="61" t="str">
        <f t="shared" si="102"/>
        <v>CaptaciónCaptación0.1025</v>
      </c>
      <c r="AM262" s="61" t="s">
        <v>4</v>
      </c>
      <c r="AN262" s="61" t="s">
        <v>4</v>
      </c>
      <c r="AO262" s="63">
        <v>0.10250000000000005</v>
      </c>
      <c r="AP262" s="64">
        <f t="shared" si="96"/>
        <v>71.750000000000028</v>
      </c>
      <c r="AQ262" s="60"/>
      <c r="AR262" s="61" t="str">
        <f t="shared" si="103"/>
        <v>CaptaciónCaptación0.1025</v>
      </c>
      <c r="AS262" s="61" t="s">
        <v>4</v>
      </c>
      <c r="AT262" s="61" t="s">
        <v>4</v>
      </c>
      <c r="AU262" s="63">
        <v>0.10250000000000005</v>
      </c>
      <c r="AV262" s="64">
        <f t="shared" si="97"/>
        <v>82.000000000000043</v>
      </c>
      <c r="AW262" s="60"/>
      <c r="AX262" s="61" t="str">
        <f t="shared" si="104"/>
        <v>CaptaciónCaptación0.1025</v>
      </c>
      <c r="AY262" s="61" t="s">
        <v>4</v>
      </c>
      <c r="AZ262" s="61" t="s">
        <v>4</v>
      </c>
      <c r="BA262" s="63">
        <v>0.10250000000000005</v>
      </c>
      <c r="BB262" s="64">
        <f t="shared" si="98"/>
        <v>92.250000000000043</v>
      </c>
    </row>
    <row r="263" spans="20:54">
      <c r="T263" s="61" t="str">
        <f t="shared" si="99"/>
        <v>CaptaciónCaptación0.105</v>
      </c>
      <c r="U263" s="61" t="s">
        <v>4</v>
      </c>
      <c r="V263" s="61" t="s">
        <v>4</v>
      </c>
      <c r="W263" s="63">
        <v>0.10500000000000005</v>
      </c>
      <c r="X263" s="64">
        <f t="shared" si="93"/>
        <v>42.000000000000021</v>
      </c>
      <c r="Y263" s="60"/>
      <c r="Z263" s="61" t="str">
        <f t="shared" si="100"/>
        <v>CaptaciónCaptación0.105</v>
      </c>
      <c r="AA263" s="61" t="s">
        <v>4</v>
      </c>
      <c r="AB263" s="61" t="s">
        <v>4</v>
      </c>
      <c r="AC263" s="63">
        <v>0.10500000000000005</v>
      </c>
      <c r="AD263" s="64">
        <f t="shared" si="94"/>
        <v>52.500000000000021</v>
      </c>
      <c r="AE263" s="60"/>
      <c r="AF263" s="61" t="str">
        <f t="shared" si="101"/>
        <v>CaptaciónCaptación0.105</v>
      </c>
      <c r="AG263" s="61" t="s">
        <v>4</v>
      </c>
      <c r="AH263" s="61" t="s">
        <v>4</v>
      </c>
      <c r="AI263" s="63">
        <v>0.10500000000000005</v>
      </c>
      <c r="AJ263" s="64">
        <f t="shared" si="95"/>
        <v>63.000000000000036</v>
      </c>
      <c r="AK263" s="60"/>
      <c r="AL263" s="61" t="str">
        <f t="shared" si="102"/>
        <v>CaptaciónCaptación0.105</v>
      </c>
      <c r="AM263" s="61" t="s">
        <v>4</v>
      </c>
      <c r="AN263" s="61" t="s">
        <v>4</v>
      </c>
      <c r="AO263" s="63">
        <v>0.10500000000000005</v>
      </c>
      <c r="AP263" s="64">
        <f t="shared" si="96"/>
        <v>73.500000000000028</v>
      </c>
      <c r="AQ263" s="60"/>
      <c r="AR263" s="61" t="str">
        <f t="shared" si="103"/>
        <v>CaptaciónCaptación0.105</v>
      </c>
      <c r="AS263" s="61" t="s">
        <v>4</v>
      </c>
      <c r="AT263" s="61" t="s">
        <v>4</v>
      </c>
      <c r="AU263" s="63">
        <v>0.10500000000000005</v>
      </c>
      <c r="AV263" s="64">
        <f t="shared" si="97"/>
        <v>84.000000000000043</v>
      </c>
      <c r="AW263" s="60"/>
      <c r="AX263" s="61" t="str">
        <f t="shared" si="104"/>
        <v>CaptaciónCaptación0.105</v>
      </c>
      <c r="AY263" s="61" t="s">
        <v>4</v>
      </c>
      <c r="AZ263" s="61" t="s">
        <v>4</v>
      </c>
      <c r="BA263" s="63">
        <v>0.10500000000000005</v>
      </c>
      <c r="BB263" s="64">
        <f t="shared" si="98"/>
        <v>94.500000000000043</v>
      </c>
    </row>
    <row r="264" spans="20:54">
      <c r="T264" s="61" t="str">
        <f t="shared" si="99"/>
        <v>CaptaciónCaptación0.1075</v>
      </c>
      <c r="U264" s="61" t="s">
        <v>4</v>
      </c>
      <c r="V264" s="61" t="s">
        <v>4</v>
      </c>
      <c r="W264" s="63">
        <v>0.10750000000000005</v>
      </c>
      <c r="X264" s="64">
        <f t="shared" si="93"/>
        <v>43.000000000000021</v>
      </c>
      <c r="Y264" s="60"/>
      <c r="Z264" s="61" t="str">
        <f t="shared" si="100"/>
        <v>CaptaciónCaptación0.1075</v>
      </c>
      <c r="AA264" s="61" t="s">
        <v>4</v>
      </c>
      <c r="AB264" s="61" t="s">
        <v>4</v>
      </c>
      <c r="AC264" s="63">
        <v>0.10750000000000005</v>
      </c>
      <c r="AD264" s="64">
        <f t="shared" si="94"/>
        <v>53.750000000000028</v>
      </c>
      <c r="AE264" s="60"/>
      <c r="AF264" s="61" t="str">
        <f t="shared" si="101"/>
        <v>CaptaciónCaptación0.1075</v>
      </c>
      <c r="AG264" s="61" t="s">
        <v>4</v>
      </c>
      <c r="AH264" s="61" t="s">
        <v>4</v>
      </c>
      <c r="AI264" s="63">
        <v>0.10750000000000005</v>
      </c>
      <c r="AJ264" s="64">
        <f t="shared" si="95"/>
        <v>64.500000000000028</v>
      </c>
      <c r="AK264" s="60"/>
      <c r="AL264" s="61" t="str">
        <f t="shared" si="102"/>
        <v>CaptaciónCaptación0.1075</v>
      </c>
      <c r="AM264" s="61" t="s">
        <v>4</v>
      </c>
      <c r="AN264" s="61" t="s">
        <v>4</v>
      </c>
      <c r="AO264" s="63">
        <v>0.10750000000000005</v>
      </c>
      <c r="AP264" s="64">
        <f t="shared" si="96"/>
        <v>75.250000000000043</v>
      </c>
      <c r="AQ264" s="60"/>
      <c r="AR264" s="61" t="str">
        <f t="shared" si="103"/>
        <v>CaptaciónCaptación0.1075</v>
      </c>
      <c r="AS264" s="61" t="s">
        <v>4</v>
      </c>
      <c r="AT264" s="61" t="s">
        <v>4</v>
      </c>
      <c r="AU264" s="63">
        <v>0.10750000000000005</v>
      </c>
      <c r="AV264" s="64">
        <f t="shared" si="97"/>
        <v>86.000000000000043</v>
      </c>
      <c r="AW264" s="60"/>
      <c r="AX264" s="61" t="str">
        <f t="shared" si="104"/>
        <v>CaptaciónCaptación0.1075</v>
      </c>
      <c r="AY264" s="61" t="s">
        <v>4</v>
      </c>
      <c r="AZ264" s="61" t="s">
        <v>4</v>
      </c>
      <c r="BA264" s="63">
        <v>0.10750000000000005</v>
      </c>
      <c r="BB264" s="64">
        <f t="shared" si="98"/>
        <v>96.750000000000043</v>
      </c>
    </row>
    <row r="265" spans="20:54">
      <c r="T265" s="61" t="str">
        <f t="shared" si="99"/>
        <v>CaptaciónCaptación0.11</v>
      </c>
      <c r="U265" s="61" t="s">
        <v>4</v>
      </c>
      <c r="V265" s="61" t="s">
        <v>4</v>
      </c>
      <c r="W265" s="63">
        <v>0.11000000000000006</v>
      </c>
      <c r="X265" s="64">
        <f t="shared" si="93"/>
        <v>44.000000000000021</v>
      </c>
      <c r="Y265" s="60"/>
      <c r="Z265" s="61" t="str">
        <f t="shared" si="100"/>
        <v>CaptaciónCaptación0.11</v>
      </c>
      <c r="AA265" s="61" t="s">
        <v>4</v>
      </c>
      <c r="AB265" s="61" t="s">
        <v>4</v>
      </c>
      <c r="AC265" s="63">
        <v>0.11000000000000006</v>
      </c>
      <c r="AD265" s="64">
        <f t="shared" si="94"/>
        <v>55.000000000000028</v>
      </c>
      <c r="AE265" s="60"/>
      <c r="AF265" s="61" t="str">
        <f t="shared" si="101"/>
        <v>CaptaciónCaptación0.11</v>
      </c>
      <c r="AG265" s="61" t="s">
        <v>4</v>
      </c>
      <c r="AH265" s="61" t="s">
        <v>4</v>
      </c>
      <c r="AI265" s="63">
        <v>0.11000000000000006</v>
      </c>
      <c r="AJ265" s="64">
        <f t="shared" si="95"/>
        <v>66.000000000000028</v>
      </c>
      <c r="AK265" s="60"/>
      <c r="AL265" s="61" t="str">
        <f t="shared" si="102"/>
        <v>CaptaciónCaptación0.11</v>
      </c>
      <c r="AM265" s="61" t="s">
        <v>4</v>
      </c>
      <c r="AN265" s="61" t="s">
        <v>4</v>
      </c>
      <c r="AO265" s="63">
        <v>0.11000000000000006</v>
      </c>
      <c r="AP265" s="64">
        <f t="shared" si="96"/>
        <v>77.000000000000028</v>
      </c>
      <c r="AQ265" s="60"/>
      <c r="AR265" s="61" t="str">
        <f t="shared" si="103"/>
        <v>CaptaciónCaptación0.11</v>
      </c>
      <c r="AS265" s="61" t="s">
        <v>4</v>
      </c>
      <c r="AT265" s="61" t="s">
        <v>4</v>
      </c>
      <c r="AU265" s="63">
        <v>0.11000000000000006</v>
      </c>
      <c r="AV265" s="64">
        <f t="shared" si="97"/>
        <v>88.000000000000043</v>
      </c>
      <c r="AW265" s="60"/>
      <c r="AX265" s="61" t="str">
        <f t="shared" si="104"/>
        <v>CaptaciónCaptación0.11</v>
      </c>
      <c r="AY265" s="61" t="s">
        <v>4</v>
      </c>
      <c r="AZ265" s="61" t="s">
        <v>4</v>
      </c>
      <c r="BA265" s="63">
        <v>0.11000000000000006</v>
      </c>
      <c r="BB265" s="64">
        <f t="shared" si="98"/>
        <v>99.000000000000057</v>
      </c>
    </row>
    <row r="266" spans="20:54">
      <c r="T266" s="61" t="str">
        <f t="shared" si="99"/>
        <v>CaptaciónCaptación0.1125</v>
      </c>
      <c r="U266" s="61" t="s">
        <v>4</v>
      </c>
      <c r="V266" s="61" t="s">
        <v>4</v>
      </c>
      <c r="W266" s="63">
        <v>0.11250000000000006</v>
      </c>
      <c r="X266" s="64">
        <f t="shared" si="93"/>
        <v>45.000000000000021</v>
      </c>
      <c r="Y266" s="60"/>
      <c r="Z266" s="61" t="str">
        <f t="shared" si="100"/>
        <v>CaptaciónCaptación0.1125</v>
      </c>
      <c r="AA266" s="61" t="s">
        <v>4</v>
      </c>
      <c r="AB266" s="61" t="s">
        <v>4</v>
      </c>
      <c r="AC266" s="63">
        <v>0.11250000000000006</v>
      </c>
      <c r="AD266" s="64">
        <f t="shared" si="94"/>
        <v>56.250000000000036</v>
      </c>
      <c r="AE266" s="60"/>
      <c r="AF266" s="61" t="str">
        <f t="shared" si="101"/>
        <v>CaptaciónCaptación0.1125</v>
      </c>
      <c r="AG266" s="61" t="s">
        <v>4</v>
      </c>
      <c r="AH266" s="61" t="s">
        <v>4</v>
      </c>
      <c r="AI266" s="63">
        <v>0.11250000000000006</v>
      </c>
      <c r="AJ266" s="64">
        <f t="shared" si="95"/>
        <v>67.500000000000043</v>
      </c>
      <c r="AK266" s="60"/>
      <c r="AL266" s="61" t="str">
        <f t="shared" si="102"/>
        <v>CaptaciónCaptación0.1125</v>
      </c>
      <c r="AM266" s="61" t="s">
        <v>4</v>
      </c>
      <c r="AN266" s="61" t="s">
        <v>4</v>
      </c>
      <c r="AO266" s="63">
        <v>0.11250000000000006</v>
      </c>
      <c r="AP266" s="64">
        <f t="shared" si="96"/>
        <v>78.750000000000043</v>
      </c>
      <c r="AQ266" s="60"/>
      <c r="AR266" s="61" t="str">
        <f t="shared" si="103"/>
        <v>CaptaciónCaptación0.1125</v>
      </c>
      <c r="AS266" s="61" t="s">
        <v>4</v>
      </c>
      <c r="AT266" s="61" t="s">
        <v>4</v>
      </c>
      <c r="AU266" s="63">
        <v>0.11250000000000006</v>
      </c>
      <c r="AV266" s="64">
        <f t="shared" si="97"/>
        <v>90.000000000000043</v>
      </c>
      <c r="AW266" s="60"/>
      <c r="AX266" s="61" t="str">
        <f t="shared" si="104"/>
        <v>CaptaciónCaptación0.1125</v>
      </c>
      <c r="AY266" s="61" t="s">
        <v>4</v>
      </c>
      <c r="AZ266" s="61" t="s">
        <v>4</v>
      </c>
      <c r="BA266" s="63">
        <v>0.11250000000000006</v>
      </c>
      <c r="BB266" s="64">
        <f t="shared" si="98"/>
        <v>101.25000000000006</v>
      </c>
    </row>
    <row r="267" spans="20:54">
      <c r="T267" s="61" t="str">
        <f t="shared" si="99"/>
        <v>CaptaciónCaptación0.115</v>
      </c>
      <c r="U267" s="61" t="s">
        <v>4</v>
      </c>
      <c r="V267" s="61" t="s">
        <v>4</v>
      </c>
      <c r="W267" s="63">
        <v>0.11500000000000006</v>
      </c>
      <c r="X267" s="64">
        <f t="shared" si="93"/>
        <v>46.000000000000021</v>
      </c>
      <c r="Y267" s="60"/>
      <c r="Z267" s="61" t="str">
        <f t="shared" si="100"/>
        <v>CaptaciónCaptación0.115</v>
      </c>
      <c r="AA267" s="61" t="s">
        <v>4</v>
      </c>
      <c r="AB267" s="61" t="s">
        <v>4</v>
      </c>
      <c r="AC267" s="63">
        <v>0.11500000000000006</v>
      </c>
      <c r="AD267" s="64">
        <f t="shared" si="94"/>
        <v>57.500000000000028</v>
      </c>
      <c r="AE267" s="60"/>
      <c r="AF267" s="61" t="str">
        <f t="shared" si="101"/>
        <v>CaptaciónCaptación0.115</v>
      </c>
      <c r="AG267" s="61" t="s">
        <v>4</v>
      </c>
      <c r="AH267" s="61" t="s">
        <v>4</v>
      </c>
      <c r="AI267" s="63">
        <v>0.11500000000000006</v>
      </c>
      <c r="AJ267" s="64">
        <f t="shared" si="95"/>
        <v>69.000000000000043</v>
      </c>
      <c r="AK267" s="60"/>
      <c r="AL267" s="61" t="str">
        <f t="shared" si="102"/>
        <v>CaptaciónCaptación0.115</v>
      </c>
      <c r="AM267" s="61" t="s">
        <v>4</v>
      </c>
      <c r="AN267" s="61" t="s">
        <v>4</v>
      </c>
      <c r="AO267" s="63">
        <v>0.11500000000000006</v>
      </c>
      <c r="AP267" s="64">
        <f t="shared" si="96"/>
        <v>80.500000000000043</v>
      </c>
      <c r="AQ267" s="60"/>
      <c r="AR267" s="61" t="str">
        <f t="shared" si="103"/>
        <v>CaptaciónCaptación0.115</v>
      </c>
      <c r="AS267" s="61" t="s">
        <v>4</v>
      </c>
      <c r="AT267" s="61" t="s">
        <v>4</v>
      </c>
      <c r="AU267" s="63">
        <v>0.11500000000000006</v>
      </c>
      <c r="AV267" s="64">
        <f t="shared" si="97"/>
        <v>92.000000000000043</v>
      </c>
      <c r="AW267" s="60"/>
      <c r="AX267" s="61" t="str">
        <f t="shared" si="104"/>
        <v>CaptaciónCaptación0.115</v>
      </c>
      <c r="AY267" s="61" t="s">
        <v>4</v>
      </c>
      <c r="AZ267" s="61" t="s">
        <v>4</v>
      </c>
      <c r="BA267" s="63">
        <v>0.11500000000000006</v>
      </c>
      <c r="BB267" s="64">
        <f t="shared" si="98"/>
        <v>103.50000000000006</v>
      </c>
    </row>
    <row r="268" spans="20:54">
      <c r="T268" s="61" t="str">
        <f t="shared" si="99"/>
        <v>CaptaciónCaptación0.1175</v>
      </c>
      <c r="U268" s="61" t="s">
        <v>4</v>
      </c>
      <c r="V268" s="61" t="s">
        <v>4</v>
      </c>
      <c r="W268" s="63">
        <v>0.11750000000000006</v>
      </c>
      <c r="X268" s="64">
        <f t="shared" si="93"/>
        <v>47.000000000000021</v>
      </c>
      <c r="Y268" s="60"/>
      <c r="Z268" s="61" t="str">
        <f t="shared" si="100"/>
        <v>CaptaciónCaptación0.1175</v>
      </c>
      <c r="AA268" s="61" t="s">
        <v>4</v>
      </c>
      <c r="AB268" s="61" t="s">
        <v>4</v>
      </c>
      <c r="AC268" s="63">
        <v>0.11750000000000006</v>
      </c>
      <c r="AD268" s="64">
        <f t="shared" si="94"/>
        <v>58.750000000000036</v>
      </c>
      <c r="AE268" s="60"/>
      <c r="AF268" s="61" t="str">
        <f t="shared" si="101"/>
        <v>CaptaciónCaptación0.1175</v>
      </c>
      <c r="AG268" s="61" t="s">
        <v>4</v>
      </c>
      <c r="AH268" s="61" t="s">
        <v>4</v>
      </c>
      <c r="AI268" s="63">
        <v>0.11750000000000006</v>
      </c>
      <c r="AJ268" s="64">
        <f t="shared" si="95"/>
        <v>70.500000000000043</v>
      </c>
      <c r="AK268" s="60"/>
      <c r="AL268" s="61" t="str">
        <f t="shared" si="102"/>
        <v>CaptaciónCaptación0.1175</v>
      </c>
      <c r="AM268" s="61" t="s">
        <v>4</v>
      </c>
      <c r="AN268" s="61" t="s">
        <v>4</v>
      </c>
      <c r="AO268" s="63">
        <v>0.11750000000000006</v>
      </c>
      <c r="AP268" s="64">
        <f t="shared" si="96"/>
        <v>82.250000000000043</v>
      </c>
      <c r="AQ268" s="60"/>
      <c r="AR268" s="61" t="str">
        <f t="shared" si="103"/>
        <v>CaptaciónCaptación0.1175</v>
      </c>
      <c r="AS268" s="61" t="s">
        <v>4</v>
      </c>
      <c r="AT268" s="61" t="s">
        <v>4</v>
      </c>
      <c r="AU268" s="63">
        <v>0.11750000000000006</v>
      </c>
      <c r="AV268" s="64">
        <f t="shared" si="97"/>
        <v>94.000000000000043</v>
      </c>
      <c r="AW268" s="60"/>
      <c r="AX268" s="61" t="str">
        <f t="shared" si="104"/>
        <v>CaptaciónCaptación0.1175</v>
      </c>
      <c r="AY268" s="61" t="s">
        <v>4</v>
      </c>
      <c r="AZ268" s="61" t="s">
        <v>4</v>
      </c>
      <c r="BA268" s="63">
        <v>0.11750000000000006</v>
      </c>
      <c r="BB268" s="64">
        <f t="shared" si="98"/>
        <v>105.75000000000006</v>
      </c>
    </row>
    <row r="269" spans="20:54">
      <c r="T269" s="61" t="str">
        <f t="shared" si="99"/>
        <v>CaptaciónCaptación0.12</v>
      </c>
      <c r="U269" s="61" t="s">
        <v>4</v>
      </c>
      <c r="V269" s="61" t="s">
        <v>4</v>
      </c>
      <c r="W269" s="63">
        <v>0.12000000000000006</v>
      </c>
      <c r="X269" s="64">
        <f t="shared" si="93"/>
        <v>48.000000000000028</v>
      </c>
      <c r="Y269" s="60"/>
      <c r="Z269" s="61" t="str">
        <f t="shared" si="100"/>
        <v>CaptaciónCaptación0.12</v>
      </c>
      <c r="AA269" s="61" t="s">
        <v>4</v>
      </c>
      <c r="AB269" s="61" t="s">
        <v>4</v>
      </c>
      <c r="AC269" s="63">
        <v>0.12000000000000006</v>
      </c>
      <c r="AD269" s="64">
        <f t="shared" si="94"/>
        <v>60.000000000000028</v>
      </c>
      <c r="AE269" s="60"/>
      <c r="AF269" s="61" t="str">
        <f t="shared" si="101"/>
        <v>CaptaciónCaptación0.12</v>
      </c>
      <c r="AG269" s="61" t="s">
        <v>4</v>
      </c>
      <c r="AH269" s="61" t="s">
        <v>4</v>
      </c>
      <c r="AI269" s="63">
        <v>0.12000000000000006</v>
      </c>
      <c r="AJ269" s="64">
        <f t="shared" si="95"/>
        <v>72.000000000000043</v>
      </c>
      <c r="AK269" s="60"/>
      <c r="AL269" s="61" t="str">
        <f t="shared" si="102"/>
        <v>CaptaciónCaptación0.12</v>
      </c>
      <c r="AM269" s="61" t="s">
        <v>4</v>
      </c>
      <c r="AN269" s="61" t="s">
        <v>4</v>
      </c>
      <c r="AO269" s="63">
        <v>0.12000000000000006</v>
      </c>
      <c r="AP269" s="64">
        <f t="shared" si="96"/>
        <v>84.000000000000043</v>
      </c>
      <c r="AQ269" s="60"/>
      <c r="AR269" s="61" t="str">
        <f t="shared" si="103"/>
        <v>CaptaciónCaptación0.12</v>
      </c>
      <c r="AS269" s="61" t="s">
        <v>4</v>
      </c>
      <c r="AT269" s="61" t="s">
        <v>4</v>
      </c>
      <c r="AU269" s="63">
        <v>0.12000000000000006</v>
      </c>
      <c r="AV269" s="64">
        <f t="shared" si="97"/>
        <v>96.000000000000057</v>
      </c>
      <c r="AW269" s="60"/>
      <c r="AX269" s="61" t="str">
        <f t="shared" si="104"/>
        <v>CaptaciónCaptación0.12</v>
      </c>
      <c r="AY269" s="61" t="s">
        <v>4</v>
      </c>
      <c r="AZ269" s="61" t="s">
        <v>4</v>
      </c>
      <c r="BA269" s="63">
        <v>0.12000000000000006</v>
      </c>
      <c r="BB269" s="64">
        <f t="shared" si="98"/>
        <v>108.00000000000004</v>
      </c>
    </row>
    <row r="270" spans="20:54">
      <c r="T270" s="61" t="str">
        <f t="shared" si="99"/>
        <v>CaptaciónCaptación0.1225</v>
      </c>
      <c r="U270" s="61" t="s">
        <v>4</v>
      </c>
      <c r="V270" s="61" t="s">
        <v>4</v>
      </c>
      <c r="W270" s="63">
        <v>0.12250000000000007</v>
      </c>
      <c r="X270" s="64">
        <f t="shared" si="93"/>
        <v>49.000000000000028</v>
      </c>
      <c r="Y270" s="60"/>
      <c r="Z270" s="61" t="str">
        <f t="shared" si="100"/>
        <v>CaptaciónCaptación0.1225</v>
      </c>
      <c r="AA270" s="61" t="s">
        <v>4</v>
      </c>
      <c r="AB270" s="61" t="s">
        <v>4</v>
      </c>
      <c r="AC270" s="63">
        <v>0.12250000000000007</v>
      </c>
      <c r="AD270" s="64">
        <f t="shared" si="94"/>
        <v>61.250000000000036</v>
      </c>
      <c r="AE270" s="60"/>
      <c r="AF270" s="61" t="str">
        <f t="shared" si="101"/>
        <v>CaptaciónCaptación0.1225</v>
      </c>
      <c r="AG270" s="61" t="s">
        <v>4</v>
      </c>
      <c r="AH270" s="61" t="s">
        <v>4</v>
      </c>
      <c r="AI270" s="63">
        <v>0.12250000000000007</v>
      </c>
      <c r="AJ270" s="64">
        <f t="shared" si="95"/>
        <v>73.500000000000043</v>
      </c>
      <c r="AK270" s="60"/>
      <c r="AL270" s="61" t="str">
        <f t="shared" si="102"/>
        <v>CaptaciónCaptación0.1225</v>
      </c>
      <c r="AM270" s="61" t="s">
        <v>4</v>
      </c>
      <c r="AN270" s="61" t="s">
        <v>4</v>
      </c>
      <c r="AO270" s="63">
        <v>0.12250000000000007</v>
      </c>
      <c r="AP270" s="64">
        <f t="shared" si="96"/>
        <v>85.750000000000043</v>
      </c>
      <c r="AQ270" s="60"/>
      <c r="AR270" s="61" t="str">
        <f t="shared" si="103"/>
        <v>CaptaciónCaptación0.1225</v>
      </c>
      <c r="AS270" s="61" t="s">
        <v>4</v>
      </c>
      <c r="AT270" s="61" t="s">
        <v>4</v>
      </c>
      <c r="AU270" s="63">
        <v>0.12250000000000007</v>
      </c>
      <c r="AV270" s="64">
        <f t="shared" si="97"/>
        <v>98.000000000000057</v>
      </c>
      <c r="AW270" s="60"/>
      <c r="AX270" s="61" t="str">
        <f t="shared" si="104"/>
        <v>CaptaciónCaptación0.1225</v>
      </c>
      <c r="AY270" s="61" t="s">
        <v>4</v>
      </c>
      <c r="AZ270" s="61" t="s">
        <v>4</v>
      </c>
      <c r="BA270" s="63">
        <v>0.12250000000000007</v>
      </c>
      <c r="BB270" s="64">
        <f t="shared" si="98"/>
        <v>110.25000000000007</v>
      </c>
    </row>
    <row r="271" spans="20:54">
      <c r="T271" s="61" t="str">
        <f t="shared" si="99"/>
        <v>CaptaciónCaptación0.125</v>
      </c>
      <c r="U271" s="61" t="s">
        <v>4</v>
      </c>
      <c r="V271" s="61" t="s">
        <v>4</v>
      </c>
      <c r="W271" s="63">
        <v>0.12500000000000006</v>
      </c>
      <c r="X271" s="64">
        <f t="shared" si="93"/>
        <v>50.000000000000021</v>
      </c>
      <c r="Y271" s="60"/>
      <c r="Z271" s="61" t="str">
        <f t="shared" si="100"/>
        <v>CaptaciónCaptación0.125</v>
      </c>
      <c r="AA271" s="61" t="s">
        <v>4</v>
      </c>
      <c r="AB271" s="61" t="s">
        <v>4</v>
      </c>
      <c r="AC271" s="63">
        <v>0.12500000000000006</v>
      </c>
      <c r="AD271" s="64">
        <f t="shared" si="94"/>
        <v>62.500000000000021</v>
      </c>
      <c r="AE271" s="60"/>
      <c r="AF271" s="61" t="str">
        <f t="shared" si="101"/>
        <v>CaptaciónCaptación0.125</v>
      </c>
      <c r="AG271" s="61" t="s">
        <v>4</v>
      </c>
      <c r="AH271" s="61" t="s">
        <v>4</v>
      </c>
      <c r="AI271" s="63">
        <v>0.12500000000000006</v>
      </c>
      <c r="AJ271" s="64">
        <f t="shared" si="95"/>
        <v>75.000000000000028</v>
      </c>
      <c r="AK271" s="60"/>
      <c r="AL271" s="61" t="str">
        <f t="shared" si="102"/>
        <v>CaptaciónCaptación0.125</v>
      </c>
      <c r="AM271" s="61" t="s">
        <v>4</v>
      </c>
      <c r="AN271" s="61" t="s">
        <v>4</v>
      </c>
      <c r="AO271" s="63">
        <v>0.12500000000000006</v>
      </c>
      <c r="AP271" s="64">
        <f t="shared" si="96"/>
        <v>87.500000000000043</v>
      </c>
      <c r="AQ271" s="60"/>
      <c r="AR271" s="61" t="str">
        <f t="shared" si="103"/>
        <v>CaptaciónCaptación0.125</v>
      </c>
      <c r="AS271" s="61" t="s">
        <v>4</v>
      </c>
      <c r="AT271" s="61" t="s">
        <v>4</v>
      </c>
      <c r="AU271" s="63">
        <v>0.12500000000000006</v>
      </c>
      <c r="AV271" s="64">
        <f t="shared" si="97"/>
        <v>100.00000000000004</v>
      </c>
      <c r="AW271" s="60"/>
      <c r="AX271" s="61" t="str">
        <f t="shared" si="104"/>
        <v>CaptaciónCaptación0.125</v>
      </c>
      <c r="AY271" s="61" t="s">
        <v>4</v>
      </c>
      <c r="AZ271" s="61" t="s">
        <v>4</v>
      </c>
      <c r="BA271" s="63">
        <v>0.12500000000000006</v>
      </c>
      <c r="BB271" s="64">
        <f t="shared" si="98"/>
        <v>112.50000000000004</v>
      </c>
    </row>
    <row r="272" spans="20:54">
      <c r="T272" s="61" t="str">
        <f t="shared" si="99"/>
        <v>CaptaciónCaptación0.1275</v>
      </c>
      <c r="U272" s="61" t="s">
        <v>4</v>
      </c>
      <c r="V272" s="61" t="s">
        <v>4</v>
      </c>
      <c r="W272" s="63">
        <v>0.12750000000000006</v>
      </c>
      <c r="X272" s="64">
        <f t="shared" si="93"/>
        <v>51.000000000000021</v>
      </c>
      <c r="Y272" s="60"/>
      <c r="Z272" s="61" t="str">
        <f t="shared" si="100"/>
        <v>CaptaciónCaptación0.1275</v>
      </c>
      <c r="AA272" s="61" t="s">
        <v>4</v>
      </c>
      <c r="AB272" s="61" t="s">
        <v>4</v>
      </c>
      <c r="AC272" s="63">
        <v>0.12750000000000006</v>
      </c>
      <c r="AD272" s="64">
        <f t="shared" si="94"/>
        <v>63.750000000000028</v>
      </c>
      <c r="AE272" s="60"/>
      <c r="AF272" s="61" t="str">
        <f t="shared" si="101"/>
        <v>CaptaciónCaptación0.1275</v>
      </c>
      <c r="AG272" s="61" t="s">
        <v>4</v>
      </c>
      <c r="AH272" s="61" t="s">
        <v>4</v>
      </c>
      <c r="AI272" s="63">
        <v>0.12750000000000006</v>
      </c>
      <c r="AJ272" s="64">
        <f t="shared" si="95"/>
        <v>76.500000000000028</v>
      </c>
      <c r="AK272" s="60"/>
      <c r="AL272" s="61" t="str">
        <f t="shared" si="102"/>
        <v>CaptaciónCaptación0.1275</v>
      </c>
      <c r="AM272" s="61" t="s">
        <v>4</v>
      </c>
      <c r="AN272" s="61" t="s">
        <v>4</v>
      </c>
      <c r="AO272" s="63">
        <v>0.12750000000000006</v>
      </c>
      <c r="AP272" s="64">
        <f t="shared" si="96"/>
        <v>89.250000000000043</v>
      </c>
      <c r="AQ272" s="60"/>
      <c r="AR272" s="61" t="str">
        <f t="shared" si="103"/>
        <v>CaptaciónCaptación0.1275</v>
      </c>
      <c r="AS272" s="61" t="s">
        <v>4</v>
      </c>
      <c r="AT272" s="61" t="s">
        <v>4</v>
      </c>
      <c r="AU272" s="63">
        <v>0.12750000000000006</v>
      </c>
      <c r="AV272" s="64">
        <f t="shared" si="97"/>
        <v>102.00000000000004</v>
      </c>
      <c r="AW272" s="60"/>
      <c r="AX272" s="61" t="str">
        <f t="shared" si="104"/>
        <v>CaptaciónCaptación0.1275</v>
      </c>
      <c r="AY272" s="61" t="s">
        <v>4</v>
      </c>
      <c r="AZ272" s="61" t="s">
        <v>4</v>
      </c>
      <c r="BA272" s="63">
        <v>0.12750000000000006</v>
      </c>
      <c r="BB272" s="64">
        <f t="shared" si="98"/>
        <v>114.75000000000004</v>
      </c>
    </row>
    <row r="273" spans="20:54">
      <c r="T273" s="61" t="str">
        <f t="shared" si="99"/>
        <v>CaptaciónCaptación0.13</v>
      </c>
      <c r="U273" s="61" t="s">
        <v>4</v>
      </c>
      <c r="V273" s="61" t="s">
        <v>4</v>
      </c>
      <c r="W273" s="63">
        <v>0.13000000000000006</v>
      </c>
      <c r="X273" s="64">
        <f t="shared" si="93"/>
        <v>52.000000000000021</v>
      </c>
      <c r="Y273" s="60"/>
      <c r="Z273" s="61" t="str">
        <f t="shared" si="100"/>
        <v>CaptaciónCaptación0.13</v>
      </c>
      <c r="AA273" s="61" t="s">
        <v>4</v>
      </c>
      <c r="AB273" s="61" t="s">
        <v>4</v>
      </c>
      <c r="AC273" s="63">
        <v>0.13000000000000006</v>
      </c>
      <c r="AD273" s="64">
        <f t="shared" si="94"/>
        <v>65.000000000000028</v>
      </c>
      <c r="AE273" s="60"/>
      <c r="AF273" s="61" t="str">
        <f t="shared" si="101"/>
        <v>CaptaciónCaptación0.13</v>
      </c>
      <c r="AG273" s="61" t="s">
        <v>4</v>
      </c>
      <c r="AH273" s="61" t="s">
        <v>4</v>
      </c>
      <c r="AI273" s="63">
        <v>0.13000000000000006</v>
      </c>
      <c r="AJ273" s="64">
        <f t="shared" si="95"/>
        <v>78.000000000000028</v>
      </c>
      <c r="AK273" s="60"/>
      <c r="AL273" s="61" t="str">
        <f t="shared" si="102"/>
        <v>CaptaciónCaptación0.13</v>
      </c>
      <c r="AM273" s="61" t="s">
        <v>4</v>
      </c>
      <c r="AN273" s="61" t="s">
        <v>4</v>
      </c>
      <c r="AO273" s="63">
        <v>0.13000000000000006</v>
      </c>
      <c r="AP273" s="64">
        <f t="shared" si="96"/>
        <v>91.000000000000028</v>
      </c>
      <c r="AQ273" s="60"/>
      <c r="AR273" s="61" t="str">
        <f t="shared" si="103"/>
        <v>CaptaciónCaptación0.13</v>
      </c>
      <c r="AS273" s="61" t="s">
        <v>4</v>
      </c>
      <c r="AT273" s="61" t="s">
        <v>4</v>
      </c>
      <c r="AU273" s="63">
        <v>0.13000000000000006</v>
      </c>
      <c r="AV273" s="64">
        <f t="shared" si="97"/>
        <v>104.00000000000004</v>
      </c>
      <c r="AW273" s="60"/>
      <c r="AX273" s="61" t="str">
        <f t="shared" si="104"/>
        <v>CaptaciónCaptación0.13</v>
      </c>
      <c r="AY273" s="61" t="s">
        <v>4</v>
      </c>
      <c r="AZ273" s="61" t="s">
        <v>4</v>
      </c>
      <c r="BA273" s="63">
        <v>0.13000000000000006</v>
      </c>
      <c r="BB273" s="64">
        <f t="shared" si="98"/>
        <v>117.00000000000006</v>
      </c>
    </row>
    <row r="274" spans="20:54">
      <c r="T274" s="61" t="str">
        <f t="shared" si="99"/>
        <v>CaptaciónCaptación0.1325</v>
      </c>
      <c r="U274" s="61" t="s">
        <v>4</v>
      </c>
      <c r="V274" s="61" t="s">
        <v>4</v>
      </c>
      <c r="W274" s="63">
        <v>0.13250000000000006</v>
      </c>
      <c r="X274" s="64">
        <f t="shared" si="93"/>
        <v>53.000000000000021</v>
      </c>
      <c r="Y274" s="60"/>
      <c r="Z274" s="61" t="str">
        <f t="shared" si="100"/>
        <v>CaptaciónCaptación0.1325</v>
      </c>
      <c r="AA274" s="61" t="s">
        <v>4</v>
      </c>
      <c r="AB274" s="61" t="s">
        <v>4</v>
      </c>
      <c r="AC274" s="63">
        <v>0.13250000000000006</v>
      </c>
      <c r="AD274" s="64">
        <f t="shared" si="94"/>
        <v>66.250000000000028</v>
      </c>
      <c r="AE274" s="60"/>
      <c r="AF274" s="61" t="str">
        <f t="shared" si="101"/>
        <v>CaptaciónCaptación0.1325</v>
      </c>
      <c r="AG274" s="61" t="s">
        <v>4</v>
      </c>
      <c r="AH274" s="61" t="s">
        <v>4</v>
      </c>
      <c r="AI274" s="63">
        <v>0.13250000000000006</v>
      </c>
      <c r="AJ274" s="64">
        <f t="shared" si="95"/>
        <v>79.500000000000043</v>
      </c>
      <c r="AK274" s="60"/>
      <c r="AL274" s="61" t="str">
        <f t="shared" si="102"/>
        <v>CaptaciónCaptación0.1325</v>
      </c>
      <c r="AM274" s="61" t="s">
        <v>4</v>
      </c>
      <c r="AN274" s="61" t="s">
        <v>4</v>
      </c>
      <c r="AO274" s="63">
        <v>0.13250000000000006</v>
      </c>
      <c r="AP274" s="64">
        <f t="shared" si="96"/>
        <v>92.750000000000043</v>
      </c>
      <c r="AQ274" s="60"/>
      <c r="AR274" s="61" t="str">
        <f t="shared" si="103"/>
        <v>CaptaciónCaptación0.1325</v>
      </c>
      <c r="AS274" s="61" t="s">
        <v>4</v>
      </c>
      <c r="AT274" s="61" t="s">
        <v>4</v>
      </c>
      <c r="AU274" s="63">
        <v>0.13250000000000006</v>
      </c>
      <c r="AV274" s="64">
        <f t="shared" si="97"/>
        <v>106.00000000000004</v>
      </c>
      <c r="AW274" s="60"/>
      <c r="AX274" s="61" t="str">
        <f t="shared" si="104"/>
        <v>CaptaciónCaptación0.1325</v>
      </c>
      <c r="AY274" s="61" t="s">
        <v>4</v>
      </c>
      <c r="AZ274" s="61" t="s">
        <v>4</v>
      </c>
      <c r="BA274" s="63">
        <v>0.13250000000000006</v>
      </c>
      <c r="BB274" s="64">
        <f t="shared" si="98"/>
        <v>119.25000000000006</v>
      </c>
    </row>
    <row r="275" spans="20:54">
      <c r="T275" s="61" t="str">
        <f t="shared" si="99"/>
        <v>CaptaciónCaptación0.135</v>
      </c>
      <c r="U275" s="61" t="s">
        <v>4</v>
      </c>
      <c r="V275" s="61" t="s">
        <v>4</v>
      </c>
      <c r="W275" s="63">
        <v>0.13500000000000006</v>
      </c>
      <c r="X275" s="64">
        <f t="shared" si="93"/>
        <v>54.000000000000021</v>
      </c>
      <c r="Y275" s="60"/>
      <c r="Z275" s="61" t="str">
        <f t="shared" si="100"/>
        <v>CaptaciónCaptación0.135</v>
      </c>
      <c r="AA275" s="61" t="s">
        <v>4</v>
      </c>
      <c r="AB275" s="61" t="s">
        <v>4</v>
      </c>
      <c r="AC275" s="63">
        <v>0.13500000000000006</v>
      </c>
      <c r="AD275" s="64">
        <f t="shared" si="94"/>
        <v>67.500000000000028</v>
      </c>
      <c r="AE275" s="60"/>
      <c r="AF275" s="61" t="str">
        <f t="shared" si="101"/>
        <v>CaptaciónCaptación0.135</v>
      </c>
      <c r="AG275" s="61" t="s">
        <v>4</v>
      </c>
      <c r="AH275" s="61" t="s">
        <v>4</v>
      </c>
      <c r="AI275" s="63">
        <v>0.13500000000000006</v>
      </c>
      <c r="AJ275" s="64">
        <f t="shared" si="95"/>
        <v>81.000000000000043</v>
      </c>
      <c r="AK275" s="60"/>
      <c r="AL275" s="61" t="str">
        <f t="shared" si="102"/>
        <v>CaptaciónCaptación0.135</v>
      </c>
      <c r="AM275" s="61" t="s">
        <v>4</v>
      </c>
      <c r="AN275" s="61" t="s">
        <v>4</v>
      </c>
      <c r="AO275" s="63">
        <v>0.13500000000000006</v>
      </c>
      <c r="AP275" s="64">
        <f t="shared" si="96"/>
        <v>94.500000000000043</v>
      </c>
      <c r="AQ275" s="60"/>
      <c r="AR275" s="61" t="str">
        <f t="shared" si="103"/>
        <v>CaptaciónCaptación0.135</v>
      </c>
      <c r="AS275" s="61" t="s">
        <v>4</v>
      </c>
      <c r="AT275" s="61" t="s">
        <v>4</v>
      </c>
      <c r="AU275" s="63">
        <v>0.13500000000000006</v>
      </c>
      <c r="AV275" s="64">
        <f t="shared" si="97"/>
        <v>108.00000000000004</v>
      </c>
      <c r="AW275" s="60"/>
      <c r="AX275" s="61" t="str">
        <f t="shared" si="104"/>
        <v>CaptaciónCaptación0.135</v>
      </c>
      <c r="AY275" s="61" t="s">
        <v>4</v>
      </c>
      <c r="AZ275" s="61" t="s">
        <v>4</v>
      </c>
      <c r="BA275" s="63">
        <v>0.13500000000000006</v>
      </c>
      <c r="BB275" s="64">
        <f t="shared" si="98"/>
        <v>121.50000000000006</v>
      </c>
    </row>
    <row r="276" spans="20:54">
      <c r="T276" s="61" t="str">
        <f t="shared" si="99"/>
        <v>CaptaciónCaptación0.1375</v>
      </c>
      <c r="U276" s="61" t="s">
        <v>4</v>
      </c>
      <c r="V276" s="61" t="s">
        <v>4</v>
      </c>
      <c r="W276" s="63">
        <v>0.13750000000000007</v>
      </c>
      <c r="X276" s="64">
        <f t="shared" si="93"/>
        <v>55.000000000000028</v>
      </c>
      <c r="Y276" s="60"/>
      <c r="Z276" s="61" t="str">
        <f t="shared" si="100"/>
        <v>CaptaciónCaptación0.1375</v>
      </c>
      <c r="AA276" s="61" t="s">
        <v>4</v>
      </c>
      <c r="AB276" s="61" t="s">
        <v>4</v>
      </c>
      <c r="AC276" s="63">
        <v>0.13750000000000007</v>
      </c>
      <c r="AD276" s="64">
        <f t="shared" si="94"/>
        <v>68.750000000000028</v>
      </c>
      <c r="AE276" s="60"/>
      <c r="AF276" s="61" t="str">
        <f t="shared" si="101"/>
        <v>CaptaciónCaptación0.1375</v>
      </c>
      <c r="AG276" s="61" t="s">
        <v>4</v>
      </c>
      <c r="AH276" s="61" t="s">
        <v>4</v>
      </c>
      <c r="AI276" s="63">
        <v>0.13750000000000007</v>
      </c>
      <c r="AJ276" s="64">
        <f t="shared" si="95"/>
        <v>82.500000000000043</v>
      </c>
      <c r="AK276" s="60"/>
      <c r="AL276" s="61" t="str">
        <f t="shared" si="102"/>
        <v>CaptaciónCaptación0.1375</v>
      </c>
      <c r="AM276" s="61" t="s">
        <v>4</v>
      </c>
      <c r="AN276" s="61" t="s">
        <v>4</v>
      </c>
      <c r="AO276" s="63">
        <v>0.13750000000000007</v>
      </c>
      <c r="AP276" s="64">
        <f t="shared" si="96"/>
        <v>96.250000000000043</v>
      </c>
      <c r="AQ276" s="60"/>
      <c r="AR276" s="61" t="str">
        <f t="shared" si="103"/>
        <v>CaptaciónCaptación0.1375</v>
      </c>
      <c r="AS276" s="61" t="s">
        <v>4</v>
      </c>
      <c r="AT276" s="61" t="s">
        <v>4</v>
      </c>
      <c r="AU276" s="63">
        <v>0.13750000000000007</v>
      </c>
      <c r="AV276" s="64">
        <f t="shared" si="97"/>
        <v>110.00000000000006</v>
      </c>
      <c r="AW276" s="60"/>
      <c r="AX276" s="61" t="str">
        <f t="shared" si="104"/>
        <v>CaptaciónCaptación0.1375</v>
      </c>
      <c r="AY276" s="61" t="s">
        <v>4</v>
      </c>
      <c r="AZ276" s="61" t="s">
        <v>4</v>
      </c>
      <c r="BA276" s="63">
        <v>0.13750000000000007</v>
      </c>
      <c r="BB276" s="64">
        <f t="shared" si="98"/>
        <v>123.75000000000007</v>
      </c>
    </row>
    <row r="277" spans="20:54">
      <c r="T277" s="61" t="str">
        <f t="shared" si="99"/>
        <v>CaptaciónCaptación0.14</v>
      </c>
      <c r="U277" s="61" t="s">
        <v>4</v>
      </c>
      <c r="V277" s="61" t="s">
        <v>4</v>
      </c>
      <c r="W277" s="63">
        <v>0.14000000000000007</v>
      </c>
      <c r="X277" s="64">
        <f t="shared" si="93"/>
        <v>56.000000000000028</v>
      </c>
      <c r="Y277" s="60"/>
      <c r="Z277" s="61" t="str">
        <f t="shared" si="100"/>
        <v>CaptaciónCaptación0.14</v>
      </c>
      <c r="AA277" s="61" t="s">
        <v>4</v>
      </c>
      <c r="AB277" s="61" t="s">
        <v>4</v>
      </c>
      <c r="AC277" s="63">
        <v>0.14000000000000007</v>
      </c>
      <c r="AD277" s="64">
        <f t="shared" si="94"/>
        <v>70.000000000000043</v>
      </c>
      <c r="AE277" s="60"/>
      <c r="AF277" s="61" t="str">
        <f t="shared" si="101"/>
        <v>CaptaciónCaptación0.14</v>
      </c>
      <c r="AG277" s="61" t="s">
        <v>4</v>
      </c>
      <c r="AH277" s="61" t="s">
        <v>4</v>
      </c>
      <c r="AI277" s="63">
        <v>0.14000000000000007</v>
      </c>
      <c r="AJ277" s="64">
        <f t="shared" si="95"/>
        <v>84.000000000000043</v>
      </c>
      <c r="AK277" s="60"/>
      <c r="AL277" s="61" t="str">
        <f t="shared" si="102"/>
        <v>CaptaciónCaptación0.14</v>
      </c>
      <c r="AM277" s="61" t="s">
        <v>4</v>
      </c>
      <c r="AN277" s="61" t="s">
        <v>4</v>
      </c>
      <c r="AO277" s="63">
        <v>0.14000000000000007</v>
      </c>
      <c r="AP277" s="64">
        <f t="shared" si="96"/>
        <v>98.000000000000043</v>
      </c>
      <c r="AQ277" s="60"/>
      <c r="AR277" s="61" t="str">
        <f t="shared" si="103"/>
        <v>CaptaciónCaptación0.14</v>
      </c>
      <c r="AS277" s="61" t="s">
        <v>4</v>
      </c>
      <c r="AT277" s="61" t="s">
        <v>4</v>
      </c>
      <c r="AU277" s="63">
        <v>0.14000000000000007</v>
      </c>
      <c r="AV277" s="64">
        <f t="shared" si="97"/>
        <v>112.00000000000006</v>
      </c>
      <c r="AW277" s="60"/>
      <c r="AX277" s="61" t="str">
        <f t="shared" si="104"/>
        <v>CaptaciónCaptación0.14</v>
      </c>
      <c r="AY277" s="61" t="s">
        <v>4</v>
      </c>
      <c r="AZ277" s="61" t="s">
        <v>4</v>
      </c>
      <c r="BA277" s="63">
        <v>0.14000000000000007</v>
      </c>
      <c r="BB277" s="64">
        <f t="shared" si="98"/>
        <v>126.00000000000007</v>
      </c>
    </row>
    <row r="278" spans="20:54">
      <c r="T278" s="61" t="str">
        <f t="shared" si="99"/>
        <v>CaptaciónCaptación0.1425</v>
      </c>
      <c r="U278" s="61" t="s">
        <v>4</v>
      </c>
      <c r="V278" s="61" t="s">
        <v>4</v>
      </c>
      <c r="W278" s="63">
        <v>0.14250000000000007</v>
      </c>
      <c r="X278" s="64">
        <f t="shared" si="93"/>
        <v>57.000000000000028</v>
      </c>
      <c r="Y278" s="60"/>
      <c r="Z278" s="61" t="str">
        <f t="shared" si="100"/>
        <v>CaptaciónCaptación0.1425</v>
      </c>
      <c r="AA278" s="61" t="s">
        <v>4</v>
      </c>
      <c r="AB278" s="61" t="s">
        <v>4</v>
      </c>
      <c r="AC278" s="63">
        <v>0.14250000000000007</v>
      </c>
      <c r="AD278" s="64">
        <f t="shared" si="94"/>
        <v>71.250000000000028</v>
      </c>
      <c r="AE278" s="60"/>
      <c r="AF278" s="61" t="str">
        <f t="shared" si="101"/>
        <v>CaptaciónCaptación0.1425</v>
      </c>
      <c r="AG278" s="61" t="s">
        <v>4</v>
      </c>
      <c r="AH278" s="61" t="s">
        <v>4</v>
      </c>
      <c r="AI278" s="63">
        <v>0.14250000000000007</v>
      </c>
      <c r="AJ278" s="64">
        <f t="shared" si="95"/>
        <v>85.500000000000043</v>
      </c>
      <c r="AK278" s="60"/>
      <c r="AL278" s="61" t="str">
        <f t="shared" si="102"/>
        <v>CaptaciónCaptación0.1425</v>
      </c>
      <c r="AM278" s="61" t="s">
        <v>4</v>
      </c>
      <c r="AN278" s="61" t="s">
        <v>4</v>
      </c>
      <c r="AO278" s="63">
        <v>0.14250000000000007</v>
      </c>
      <c r="AP278" s="64">
        <f t="shared" si="96"/>
        <v>99.750000000000043</v>
      </c>
      <c r="AQ278" s="60"/>
      <c r="AR278" s="61" t="str">
        <f t="shared" si="103"/>
        <v>CaptaciónCaptación0.1425</v>
      </c>
      <c r="AS278" s="61" t="s">
        <v>4</v>
      </c>
      <c r="AT278" s="61" t="s">
        <v>4</v>
      </c>
      <c r="AU278" s="63">
        <v>0.14250000000000007</v>
      </c>
      <c r="AV278" s="64">
        <f t="shared" si="97"/>
        <v>114.00000000000006</v>
      </c>
      <c r="AW278" s="60"/>
      <c r="AX278" s="61" t="str">
        <f t="shared" si="104"/>
        <v>CaptaciónCaptación0.1425</v>
      </c>
      <c r="AY278" s="61" t="s">
        <v>4</v>
      </c>
      <c r="AZ278" s="61" t="s">
        <v>4</v>
      </c>
      <c r="BA278" s="63">
        <v>0.14250000000000007</v>
      </c>
      <c r="BB278" s="64">
        <f t="shared" si="98"/>
        <v>128.25000000000006</v>
      </c>
    </row>
    <row r="279" spans="20:54">
      <c r="T279" s="61" t="str">
        <f t="shared" si="99"/>
        <v>CaptaciónCaptación0.145</v>
      </c>
      <c r="U279" s="61" t="s">
        <v>4</v>
      </c>
      <c r="V279" s="61" t="s">
        <v>4</v>
      </c>
      <c r="W279" s="63">
        <v>0.14500000000000007</v>
      </c>
      <c r="X279" s="64">
        <f t="shared" si="93"/>
        <v>58.000000000000028</v>
      </c>
      <c r="Y279" s="60"/>
      <c r="Z279" s="61" t="str">
        <f t="shared" si="100"/>
        <v>CaptaciónCaptación0.145</v>
      </c>
      <c r="AA279" s="61" t="s">
        <v>4</v>
      </c>
      <c r="AB279" s="61" t="s">
        <v>4</v>
      </c>
      <c r="AC279" s="63">
        <v>0.14500000000000007</v>
      </c>
      <c r="AD279" s="64">
        <f t="shared" si="94"/>
        <v>72.500000000000028</v>
      </c>
      <c r="AE279" s="60"/>
      <c r="AF279" s="61" t="str">
        <f t="shared" si="101"/>
        <v>CaptaciónCaptación0.145</v>
      </c>
      <c r="AG279" s="61" t="s">
        <v>4</v>
      </c>
      <c r="AH279" s="61" t="s">
        <v>4</v>
      </c>
      <c r="AI279" s="63">
        <v>0.14500000000000007</v>
      </c>
      <c r="AJ279" s="64">
        <f t="shared" si="95"/>
        <v>87.000000000000043</v>
      </c>
      <c r="AK279" s="60"/>
      <c r="AL279" s="61" t="str">
        <f t="shared" si="102"/>
        <v>CaptaciónCaptación0.145</v>
      </c>
      <c r="AM279" s="61" t="s">
        <v>4</v>
      </c>
      <c r="AN279" s="61" t="s">
        <v>4</v>
      </c>
      <c r="AO279" s="63">
        <v>0.14500000000000007</v>
      </c>
      <c r="AP279" s="64">
        <f t="shared" si="96"/>
        <v>101.50000000000006</v>
      </c>
      <c r="AQ279" s="60"/>
      <c r="AR279" s="61" t="str">
        <f t="shared" si="103"/>
        <v>CaptaciónCaptación0.145</v>
      </c>
      <c r="AS279" s="61" t="s">
        <v>4</v>
      </c>
      <c r="AT279" s="61" t="s">
        <v>4</v>
      </c>
      <c r="AU279" s="63">
        <v>0.14500000000000007</v>
      </c>
      <c r="AV279" s="64">
        <f t="shared" si="97"/>
        <v>116.00000000000006</v>
      </c>
      <c r="AW279" s="60"/>
      <c r="AX279" s="61" t="str">
        <f t="shared" si="104"/>
        <v>CaptaciónCaptación0.145</v>
      </c>
      <c r="AY279" s="61" t="s">
        <v>4</v>
      </c>
      <c r="AZ279" s="61" t="s">
        <v>4</v>
      </c>
      <c r="BA279" s="63">
        <v>0.14500000000000007</v>
      </c>
      <c r="BB279" s="64">
        <f t="shared" si="98"/>
        <v>130.50000000000006</v>
      </c>
    </row>
    <row r="280" spans="20:54">
      <c r="T280" s="61" t="str">
        <f t="shared" si="99"/>
        <v>CaptaciónCaptación0.1475</v>
      </c>
      <c r="U280" s="61" t="s">
        <v>4</v>
      </c>
      <c r="V280" s="61" t="s">
        <v>4</v>
      </c>
      <c r="W280" s="63">
        <v>0.14750000000000008</v>
      </c>
      <c r="X280" s="64">
        <f t="shared" si="93"/>
        <v>59.000000000000028</v>
      </c>
      <c r="Y280" s="60"/>
      <c r="Z280" s="61" t="str">
        <f t="shared" si="100"/>
        <v>CaptaciónCaptación0.1475</v>
      </c>
      <c r="AA280" s="61" t="s">
        <v>4</v>
      </c>
      <c r="AB280" s="61" t="s">
        <v>4</v>
      </c>
      <c r="AC280" s="63">
        <v>0.14750000000000008</v>
      </c>
      <c r="AD280" s="64">
        <f t="shared" si="94"/>
        <v>73.750000000000043</v>
      </c>
      <c r="AE280" s="60"/>
      <c r="AF280" s="61" t="str">
        <f t="shared" si="101"/>
        <v>CaptaciónCaptación0.1475</v>
      </c>
      <c r="AG280" s="61" t="s">
        <v>4</v>
      </c>
      <c r="AH280" s="61" t="s">
        <v>4</v>
      </c>
      <c r="AI280" s="63">
        <v>0.14750000000000008</v>
      </c>
      <c r="AJ280" s="64">
        <f t="shared" si="95"/>
        <v>88.500000000000043</v>
      </c>
      <c r="AK280" s="60"/>
      <c r="AL280" s="61" t="str">
        <f t="shared" si="102"/>
        <v>CaptaciónCaptación0.1475</v>
      </c>
      <c r="AM280" s="61" t="s">
        <v>4</v>
      </c>
      <c r="AN280" s="61" t="s">
        <v>4</v>
      </c>
      <c r="AO280" s="63">
        <v>0.14750000000000008</v>
      </c>
      <c r="AP280" s="64">
        <f t="shared" si="96"/>
        <v>103.25000000000006</v>
      </c>
      <c r="AQ280" s="60"/>
      <c r="AR280" s="61" t="str">
        <f t="shared" si="103"/>
        <v>CaptaciónCaptación0.1475</v>
      </c>
      <c r="AS280" s="61" t="s">
        <v>4</v>
      </c>
      <c r="AT280" s="61" t="s">
        <v>4</v>
      </c>
      <c r="AU280" s="63">
        <v>0.14750000000000008</v>
      </c>
      <c r="AV280" s="64">
        <f t="shared" si="97"/>
        <v>118.00000000000006</v>
      </c>
      <c r="AW280" s="60"/>
      <c r="AX280" s="61" t="str">
        <f t="shared" si="104"/>
        <v>CaptaciónCaptación0.1475</v>
      </c>
      <c r="AY280" s="61" t="s">
        <v>4</v>
      </c>
      <c r="AZ280" s="61" t="s">
        <v>4</v>
      </c>
      <c r="BA280" s="63">
        <v>0.14750000000000008</v>
      </c>
      <c r="BB280" s="64">
        <f t="shared" si="98"/>
        <v>132.75000000000006</v>
      </c>
    </row>
    <row r="281" spans="20:54">
      <c r="T281" s="61" t="str">
        <f t="shared" si="99"/>
        <v>CaptaciónCaptación0.15</v>
      </c>
      <c r="U281" s="61" t="s">
        <v>4</v>
      </c>
      <c r="V281" s="61" t="s">
        <v>4</v>
      </c>
      <c r="W281" s="63">
        <v>0.15000000000000008</v>
      </c>
      <c r="X281" s="64">
        <f t="shared" si="93"/>
        <v>60.000000000000028</v>
      </c>
      <c r="Y281" s="60"/>
      <c r="Z281" s="61" t="str">
        <f t="shared" si="100"/>
        <v>CaptaciónCaptación0.15</v>
      </c>
      <c r="AA281" s="61" t="s">
        <v>4</v>
      </c>
      <c r="AB281" s="61" t="s">
        <v>4</v>
      </c>
      <c r="AC281" s="63">
        <v>0.15000000000000008</v>
      </c>
      <c r="AD281" s="64">
        <f t="shared" si="94"/>
        <v>75.000000000000043</v>
      </c>
      <c r="AE281" s="60"/>
      <c r="AF281" s="61" t="str">
        <f t="shared" si="101"/>
        <v>CaptaciónCaptación0.15</v>
      </c>
      <c r="AG281" s="61" t="s">
        <v>4</v>
      </c>
      <c r="AH281" s="61" t="s">
        <v>4</v>
      </c>
      <c r="AI281" s="63">
        <v>0.15000000000000008</v>
      </c>
      <c r="AJ281" s="64">
        <f t="shared" si="95"/>
        <v>90.000000000000043</v>
      </c>
      <c r="AK281" s="60"/>
      <c r="AL281" s="61" t="str">
        <f t="shared" si="102"/>
        <v>CaptaciónCaptación0.15</v>
      </c>
      <c r="AM281" s="61" t="s">
        <v>4</v>
      </c>
      <c r="AN281" s="61" t="s">
        <v>4</v>
      </c>
      <c r="AO281" s="63">
        <v>0.15000000000000008</v>
      </c>
      <c r="AP281" s="64">
        <f t="shared" si="96"/>
        <v>105.00000000000004</v>
      </c>
      <c r="AQ281" s="60"/>
      <c r="AR281" s="61" t="str">
        <f t="shared" si="103"/>
        <v>CaptaciónCaptación0.15</v>
      </c>
      <c r="AS281" s="61" t="s">
        <v>4</v>
      </c>
      <c r="AT281" s="61" t="s">
        <v>4</v>
      </c>
      <c r="AU281" s="63">
        <v>0.15000000000000008</v>
      </c>
      <c r="AV281" s="64">
        <f t="shared" si="97"/>
        <v>120.00000000000006</v>
      </c>
      <c r="AW281" s="60"/>
      <c r="AX281" s="61" t="str">
        <f t="shared" si="104"/>
        <v>CaptaciónCaptación0.15</v>
      </c>
      <c r="AY281" s="61" t="s">
        <v>4</v>
      </c>
      <c r="AZ281" s="61" t="s">
        <v>4</v>
      </c>
      <c r="BA281" s="63">
        <v>0.15000000000000008</v>
      </c>
      <c r="BB281" s="64">
        <f t="shared" si="98"/>
        <v>135.00000000000009</v>
      </c>
    </row>
    <row r="282" spans="20:54">
      <c r="T282" s="61" t="str">
        <f t="shared" si="99"/>
        <v>CaptaciónCaptación0.1525</v>
      </c>
      <c r="U282" s="61" t="s">
        <v>4</v>
      </c>
      <c r="V282" s="61" t="s">
        <v>4</v>
      </c>
      <c r="W282" s="63">
        <v>0.15250000000000008</v>
      </c>
      <c r="X282" s="64">
        <f t="shared" si="93"/>
        <v>61.000000000000028</v>
      </c>
      <c r="Y282" s="60"/>
      <c r="Z282" s="61" t="str">
        <f t="shared" si="100"/>
        <v>CaptaciónCaptación0.1525</v>
      </c>
      <c r="AA282" s="61" t="s">
        <v>4</v>
      </c>
      <c r="AB282" s="61" t="s">
        <v>4</v>
      </c>
      <c r="AC282" s="63">
        <v>0.15250000000000008</v>
      </c>
      <c r="AD282" s="64">
        <f t="shared" si="94"/>
        <v>76.250000000000043</v>
      </c>
      <c r="AE282" s="60"/>
      <c r="AF282" s="61" t="str">
        <f t="shared" si="101"/>
        <v>CaptaciónCaptación0.1525</v>
      </c>
      <c r="AG282" s="61" t="s">
        <v>4</v>
      </c>
      <c r="AH282" s="61" t="s">
        <v>4</v>
      </c>
      <c r="AI282" s="63">
        <v>0.15250000000000008</v>
      </c>
      <c r="AJ282" s="64">
        <f t="shared" si="95"/>
        <v>91.500000000000043</v>
      </c>
      <c r="AK282" s="60"/>
      <c r="AL282" s="61" t="str">
        <f t="shared" si="102"/>
        <v>CaptaciónCaptación0.1525</v>
      </c>
      <c r="AM282" s="61" t="s">
        <v>4</v>
      </c>
      <c r="AN282" s="61" t="s">
        <v>4</v>
      </c>
      <c r="AO282" s="63">
        <v>0.15250000000000008</v>
      </c>
      <c r="AP282" s="64">
        <f t="shared" si="96"/>
        <v>106.75000000000006</v>
      </c>
      <c r="AQ282" s="60"/>
      <c r="AR282" s="61" t="str">
        <f t="shared" si="103"/>
        <v>CaptaciónCaptación0.1525</v>
      </c>
      <c r="AS282" s="61" t="s">
        <v>4</v>
      </c>
      <c r="AT282" s="61" t="s">
        <v>4</v>
      </c>
      <c r="AU282" s="63">
        <v>0.15250000000000008</v>
      </c>
      <c r="AV282" s="64">
        <f t="shared" si="97"/>
        <v>122.00000000000006</v>
      </c>
      <c r="AW282" s="60"/>
      <c r="AX282" s="61" t="str">
        <f t="shared" si="104"/>
        <v>CaptaciónCaptación0.1525</v>
      </c>
      <c r="AY282" s="61" t="s">
        <v>4</v>
      </c>
      <c r="AZ282" s="61" t="s">
        <v>4</v>
      </c>
      <c r="BA282" s="63">
        <v>0.15250000000000008</v>
      </c>
      <c r="BB282" s="64">
        <f t="shared" si="98"/>
        <v>137.25000000000006</v>
      </c>
    </row>
    <row r="283" spans="20:54">
      <c r="T283" s="61" t="str">
        <f t="shared" si="99"/>
        <v>CaptaciónCaptación0.155</v>
      </c>
      <c r="U283" s="61" t="s">
        <v>4</v>
      </c>
      <c r="V283" s="61" t="s">
        <v>4</v>
      </c>
      <c r="W283" s="63">
        <v>0.15500000000000008</v>
      </c>
      <c r="X283" s="64">
        <f t="shared" si="93"/>
        <v>62.000000000000028</v>
      </c>
      <c r="Y283" s="60"/>
      <c r="Z283" s="61" t="str">
        <f t="shared" si="100"/>
        <v>CaptaciónCaptación0.155</v>
      </c>
      <c r="AA283" s="61" t="s">
        <v>4</v>
      </c>
      <c r="AB283" s="61" t="s">
        <v>4</v>
      </c>
      <c r="AC283" s="63">
        <v>0.15500000000000008</v>
      </c>
      <c r="AD283" s="64">
        <f t="shared" si="94"/>
        <v>77.500000000000028</v>
      </c>
      <c r="AE283" s="60"/>
      <c r="AF283" s="61" t="str">
        <f t="shared" si="101"/>
        <v>CaptaciónCaptación0.155</v>
      </c>
      <c r="AG283" s="61" t="s">
        <v>4</v>
      </c>
      <c r="AH283" s="61" t="s">
        <v>4</v>
      </c>
      <c r="AI283" s="63">
        <v>0.15500000000000008</v>
      </c>
      <c r="AJ283" s="64">
        <f t="shared" si="95"/>
        <v>93.000000000000043</v>
      </c>
      <c r="AK283" s="60"/>
      <c r="AL283" s="61" t="str">
        <f t="shared" si="102"/>
        <v>CaptaciónCaptación0.155</v>
      </c>
      <c r="AM283" s="61" t="s">
        <v>4</v>
      </c>
      <c r="AN283" s="61" t="s">
        <v>4</v>
      </c>
      <c r="AO283" s="63">
        <v>0.15500000000000008</v>
      </c>
      <c r="AP283" s="64">
        <f t="shared" si="96"/>
        <v>108.50000000000006</v>
      </c>
      <c r="AQ283" s="60"/>
      <c r="AR283" s="61" t="str">
        <f t="shared" si="103"/>
        <v>CaptaciónCaptación0.155</v>
      </c>
      <c r="AS283" s="61" t="s">
        <v>4</v>
      </c>
      <c r="AT283" s="61" t="s">
        <v>4</v>
      </c>
      <c r="AU283" s="63">
        <v>0.15500000000000008</v>
      </c>
      <c r="AV283" s="64">
        <f t="shared" si="97"/>
        <v>124.00000000000006</v>
      </c>
      <c r="AW283" s="60"/>
      <c r="AX283" s="61" t="str">
        <f t="shared" si="104"/>
        <v>CaptaciónCaptación0.155</v>
      </c>
      <c r="AY283" s="61" t="s">
        <v>4</v>
      </c>
      <c r="AZ283" s="61" t="s">
        <v>4</v>
      </c>
      <c r="BA283" s="63">
        <v>0.15500000000000008</v>
      </c>
      <c r="BB283" s="64">
        <f t="shared" si="98"/>
        <v>139.50000000000006</v>
      </c>
    </row>
    <row r="284" spans="20:54">
      <c r="T284" s="61" t="str">
        <f t="shared" si="99"/>
        <v>CaptaciónCaptación0.1575</v>
      </c>
      <c r="U284" s="61" t="s">
        <v>4</v>
      </c>
      <c r="V284" s="61" t="s">
        <v>4</v>
      </c>
      <c r="W284" s="63">
        <v>0.15750000000000008</v>
      </c>
      <c r="X284" s="64">
        <f t="shared" si="93"/>
        <v>63.000000000000036</v>
      </c>
      <c r="Y284" s="60"/>
      <c r="Z284" s="61" t="str">
        <f t="shared" si="100"/>
        <v>CaptaciónCaptación0.1575</v>
      </c>
      <c r="AA284" s="61" t="s">
        <v>4</v>
      </c>
      <c r="AB284" s="61" t="s">
        <v>4</v>
      </c>
      <c r="AC284" s="63">
        <v>0.15750000000000008</v>
      </c>
      <c r="AD284" s="64">
        <f t="shared" si="94"/>
        <v>78.750000000000043</v>
      </c>
      <c r="AE284" s="60"/>
      <c r="AF284" s="61" t="str">
        <f t="shared" si="101"/>
        <v>CaptaciónCaptación0.1575</v>
      </c>
      <c r="AG284" s="61" t="s">
        <v>4</v>
      </c>
      <c r="AH284" s="61" t="s">
        <v>4</v>
      </c>
      <c r="AI284" s="63">
        <v>0.15750000000000008</v>
      </c>
      <c r="AJ284" s="64">
        <f t="shared" si="95"/>
        <v>94.500000000000043</v>
      </c>
      <c r="AK284" s="60"/>
      <c r="AL284" s="61" t="str">
        <f t="shared" si="102"/>
        <v>CaptaciónCaptación0.1575</v>
      </c>
      <c r="AM284" s="61" t="s">
        <v>4</v>
      </c>
      <c r="AN284" s="61" t="s">
        <v>4</v>
      </c>
      <c r="AO284" s="63">
        <v>0.15750000000000008</v>
      </c>
      <c r="AP284" s="64">
        <f t="shared" si="96"/>
        <v>110.25000000000004</v>
      </c>
      <c r="AQ284" s="60"/>
      <c r="AR284" s="61" t="str">
        <f t="shared" si="103"/>
        <v>CaptaciónCaptación0.1575</v>
      </c>
      <c r="AS284" s="61" t="s">
        <v>4</v>
      </c>
      <c r="AT284" s="61" t="s">
        <v>4</v>
      </c>
      <c r="AU284" s="63">
        <v>0.15750000000000008</v>
      </c>
      <c r="AV284" s="64">
        <f t="shared" si="97"/>
        <v>126.00000000000007</v>
      </c>
      <c r="AW284" s="60"/>
      <c r="AX284" s="61" t="str">
        <f t="shared" si="104"/>
        <v>CaptaciónCaptación0.1575</v>
      </c>
      <c r="AY284" s="61" t="s">
        <v>4</v>
      </c>
      <c r="AZ284" s="61" t="s">
        <v>4</v>
      </c>
      <c r="BA284" s="63">
        <v>0.15750000000000008</v>
      </c>
      <c r="BB284" s="64">
        <f t="shared" si="98"/>
        <v>141.75000000000009</v>
      </c>
    </row>
    <row r="285" spans="20:54">
      <c r="T285" s="61" t="str">
        <f t="shared" si="99"/>
        <v>CaptaciónCaptación0.16</v>
      </c>
      <c r="U285" s="61" t="s">
        <v>4</v>
      </c>
      <c r="V285" s="61" t="s">
        <v>4</v>
      </c>
      <c r="W285" s="63">
        <v>0.16000000000000009</v>
      </c>
      <c r="X285" s="64">
        <f t="shared" si="93"/>
        <v>64.000000000000028</v>
      </c>
      <c r="Y285" s="60"/>
      <c r="Z285" s="61" t="str">
        <f t="shared" si="100"/>
        <v>CaptaciónCaptación0.16</v>
      </c>
      <c r="AA285" s="61" t="s">
        <v>4</v>
      </c>
      <c r="AB285" s="61" t="s">
        <v>4</v>
      </c>
      <c r="AC285" s="63">
        <v>0.16000000000000009</v>
      </c>
      <c r="AD285" s="64">
        <f t="shared" si="94"/>
        <v>80.000000000000043</v>
      </c>
      <c r="AE285" s="60"/>
      <c r="AF285" s="61" t="str">
        <f t="shared" si="101"/>
        <v>CaptaciónCaptación0.16</v>
      </c>
      <c r="AG285" s="61" t="s">
        <v>4</v>
      </c>
      <c r="AH285" s="61" t="s">
        <v>4</v>
      </c>
      <c r="AI285" s="63">
        <v>0.16000000000000009</v>
      </c>
      <c r="AJ285" s="64">
        <f t="shared" si="95"/>
        <v>96.000000000000057</v>
      </c>
      <c r="AK285" s="60"/>
      <c r="AL285" s="61" t="str">
        <f t="shared" si="102"/>
        <v>CaptaciónCaptación0.16</v>
      </c>
      <c r="AM285" s="61" t="s">
        <v>4</v>
      </c>
      <c r="AN285" s="61" t="s">
        <v>4</v>
      </c>
      <c r="AO285" s="63">
        <v>0.16000000000000009</v>
      </c>
      <c r="AP285" s="64">
        <f t="shared" si="96"/>
        <v>112.00000000000006</v>
      </c>
      <c r="AQ285" s="60"/>
      <c r="AR285" s="61" t="str">
        <f t="shared" si="103"/>
        <v>CaptaciónCaptación0.16</v>
      </c>
      <c r="AS285" s="61" t="s">
        <v>4</v>
      </c>
      <c r="AT285" s="61" t="s">
        <v>4</v>
      </c>
      <c r="AU285" s="63">
        <v>0.16000000000000009</v>
      </c>
      <c r="AV285" s="64">
        <f t="shared" si="97"/>
        <v>128.00000000000006</v>
      </c>
      <c r="AW285" s="60"/>
      <c r="AX285" s="61" t="str">
        <f t="shared" si="104"/>
        <v>CaptaciónCaptación0.16</v>
      </c>
      <c r="AY285" s="61" t="s">
        <v>4</v>
      </c>
      <c r="AZ285" s="61" t="s">
        <v>4</v>
      </c>
      <c r="BA285" s="63">
        <v>0.16000000000000009</v>
      </c>
      <c r="BB285" s="64">
        <f t="shared" si="98"/>
        <v>144.00000000000009</v>
      </c>
    </row>
    <row r="286" spans="20:54">
      <c r="T286" s="61" t="str">
        <f t="shared" si="99"/>
        <v>CaptaciónCaptación0.1625</v>
      </c>
      <c r="U286" s="61" t="s">
        <v>4</v>
      </c>
      <c r="V286" s="61" t="s">
        <v>4</v>
      </c>
      <c r="W286" s="63">
        <v>0.16250000000000009</v>
      </c>
      <c r="X286" s="64">
        <f t="shared" ref="X286:X305" si="105">W286*$V$3/$U$3</f>
        <v>65.000000000000028</v>
      </c>
      <c r="Y286" s="60"/>
      <c r="Z286" s="61" t="str">
        <f t="shared" si="100"/>
        <v>CaptaciónCaptación0.1625</v>
      </c>
      <c r="AA286" s="61" t="s">
        <v>4</v>
      </c>
      <c r="AB286" s="61" t="s">
        <v>4</v>
      </c>
      <c r="AC286" s="63">
        <v>0.16250000000000009</v>
      </c>
      <c r="AD286" s="64">
        <f t="shared" ref="AD286:AD305" si="106">AC286*$AB$3/$AA$3</f>
        <v>81.250000000000043</v>
      </c>
      <c r="AE286" s="60"/>
      <c r="AF286" s="61" t="str">
        <f t="shared" si="101"/>
        <v>CaptaciónCaptación0.1625</v>
      </c>
      <c r="AG286" s="61" t="s">
        <v>4</v>
      </c>
      <c r="AH286" s="61" t="s">
        <v>4</v>
      </c>
      <c r="AI286" s="63">
        <v>0.16250000000000009</v>
      </c>
      <c r="AJ286" s="64">
        <f t="shared" ref="AJ286:AJ305" si="107">AI286*$AH$3/$AG$3</f>
        <v>97.500000000000057</v>
      </c>
      <c r="AK286" s="60"/>
      <c r="AL286" s="61" t="str">
        <f t="shared" si="102"/>
        <v>CaptaciónCaptación0.1625</v>
      </c>
      <c r="AM286" s="61" t="s">
        <v>4</v>
      </c>
      <c r="AN286" s="61" t="s">
        <v>4</v>
      </c>
      <c r="AO286" s="63">
        <v>0.16250000000000009</v>
      </c>
      <c r="AP286" s="64">
        <f t="shared" ref="AP286:AP305" si="108">AO286*$AN$3/$AM$3</f>
        <v>113.75000000000006</v>
      </c>
      <c r="AQ286" s="60"/>
      <c r="AR286" s="61" t="str">
        <f t="shared" si="103"/>
        <v>CaptaciónCaptación0.1625</v>
      </c>
      <c r="AS286" s="61" t="s">
        <v>4</v>
      </c>
      <c r="AT286" s="61" t="s">
        <v>4</v>
      </c>
      <c r="AU286" s="63">
        <v>0.16250000000000009</v>
      </c>
      <c r="AV286" s="64">
        <f t="shared" ref="AV286:AV305" si="109">AU286*$AT$3/$AS$3</f>
        <v>130.00000000000006</v>
      </c>
      <c r="AW286" s="60"/>
      <c r="AX286" s="61" t="str">
        <f t="shared" si="104"/>
        <v>CaptaciónCaptación0.1625</v>
      </c>
      <c r="AY286" s="61" t="s">
        <v>4</v>
      </c>
      <c r="AZ286" s="61" t="s">
        <v>4</v>
      </c>
      <c r="BA286" s="63">
        <v>0.16250000000000009</v>
      </c>
      <c r="BB286" s="64">
        <f t="shared" ref="BB286:BB305" si="110">BA286*$AZ$3/$AY$3</f>
        <v>146.25000000000009</v>
      </c>
    </row>
    <row r="287" spans="20:54">
      <c r="T287" s="61" t="str">
        <f t="shared" ref="T287:T305" si="111">U287&amp;V287&amp;W287</f>
        <v>CaptaciónCaptación0.165</v>
      </c>
      <c r="U287" s="61" t="s">
        <v>4</v>
      </c>
      <c r="V287" s="61" t="s">
        <v>4</v>
      </c>
      <c r="W287" s="63">
        <v>0.16500000000000009</v>
      </c>
      <c r="X287" s="64">
        <f t="shared" si="105"/>
        <v>66.000000000000028</v>
      </c>
      <c r="Y287" s="60"/>
      <c r="Z287" s="61" t="str">
        <f t="shared" ref="Z287:Z305" si="112">AA287&amp;AB287&amp;AC287</f>
        <v>CaptaciónCaptación0.165</v>
      </c>
      <c r="AA287" s="61" t="s">
        <v>4</v>
      </c>
      <c r="AB287" s="61" t="s">
        <v>4</v>
      </c>
      <c r="AC287" s="63">
        <v>0.16500000000000009</v>
      </c>
      <c r="AD287" s="64">
        <f t="shared" si="106"/>
        <v>82.500000000000043</v>
      </c>
      <c r="AE287" s="60"/>
      <c r="AF287" s="61" t="str">
        <f t="shared" ref="AF287:AF305" si="113">AG287&amp;AH287&amp;AI287</f>
        <v>CaptaciónCaptación0.165</v>
      </c>
      <c r="AG287" s="61" t="s">
        <v>4</v>
      </c>
      <c r="AH287" s="61" t="s">
        <v>4</v>
      </c>
      <c r="AI287" s="63">
        <v>0.16500000000000009</v>
      </c>
      <c r="AJ287" s="64">
        <f t="shared" si="107"/>
        <v>99.000000000000057</v>
      </c>
      <c r="AK287" s="60"/>
      <c r="AL287" s="61" t="str">
        <f t="shared" ref="AL287:AL305" si="114">AM287&amp;AN287&amp;AO287</f>
        <v>CaptaciónCaptación0.165</v>
      </c>
      <c r="AM287" s="61" t="s">
        <v>4</v>
      </c>
      <c r="AN287" s="61" t="s">
        <v>4</v>
      </c>
      <c r="AO287" s="63">
        <v>0.16500000000000009</v>
      </c>
      <c r="AP287" s="64">
        <f t="shared" si="108"/>
        <v>115.50000000000007</v>
      </c>
      <c r="AQ287" s="60"/>
      <c r="AR287" s="61" t="str">
        <f t="shared" ref="AR287:AR305" si="115">AS287&amp;AT287&amp;AU287</f>
        <v>CaptaciónCaptación0.165</v>
      </c>
      <c r="AS287" s="61" t="s">
        <v>4</v>
      </c>
      <c r="AT287" s="61" t="s">
        <v>4</v>
      </c>
      <c r="AU287" s="63">
        <v>0.16500000000000009</v>
      </c>
      <c r="AV287" s="64">
        <f t="shared" si="109"/>
        <v>132.00000000000006</v>
      </c>
      <c r="AW287" s="60"/>
      <c r="AX287" s="61" t="str">
        <f t="shared" ref="AX287:AX305" si="116">AY287&amp;AZ287&amp;BA287</f>
        <v>CaptaciónCaptación0.165</v>
      </c>
      <c r="AY287" s="61" t="s">
        <v>4</v>
      </c>
      <c r="AZ287" s="61" t="s">
        <v>4</v>
      </c>
      <c r="BA287" s="63">
        <v>0.16500000000000009</v>
      </c>
      <c r="BB287" s="64">
        <f t="shared" si="110"/>
        <v>148.50000000000009</v>
      </c>
    </row>
    <row r="288" spans="20:54">
      <c r="T288" s="61" t="str">
        <f t="shared" si="111"/>
        <v>CaptaciónCaptación0.1675</v>
      </c>
      <c r="U288" s="61" t="s">
        <v>4</v>
      </c>
      <c r="V288" s="61" t="s">
        <v>4</v>
      </c>
      <c r="W288" s="63">
        <v>0.16750000000000009</v>
      </c>
      <c r="X288" s="64">
        <f t="shared" si="105"/>
        <v>67.000000000000043</v>
      </c>
      <c r="Y288" s="60"/>
      <c r="Z288" s="61" t="str">
        <f t="shared" si="112"/>
        <v>CaptaciónCaptación0.1675</v>
      </c>
      <c r="AA288" s="61" t="s">
        <v>4</v>
      </c>
      <c r="AB288" s="61" t="s">
        <v>4</v>
      </c>
      <c r="AC288" s="63">
        <v>0.16750000000000009</v>
      </c>
      <c r="AD288" s="64">
        <f t="shared" si="106"/>
        <v>83.750000000000043</v>
      </c>
      <c r="AE288" s="60"/>
      <c r="AF288" s="61" t="str">
        <f t="shared" si="113"/>
        <v>CaptaciónCaptación0.1675</v>
      </c>
      <c r="AG288" s="61" t="s">
        <v>4</v>
      </c>
      <c r="AH288" s="61" t="s">
        <v>4</v>
      </c>
      <c r="AI288" s="63">
        <v>0.16750000000000009</v>
      </c>
      <c r="AJ288" s="64">
        <f t="shared" si="107"/>
        <v>100.50000000000006</v>
      </c>
      <c r="AK288" s="60"/>
      <c r="AL288" s="61" t="str">
        <f t="shared" si="114"/>
        <v>CaptaciónCaptación0.1675</v>
      </c>
      <c r="AM288" s="61" t="s">
        <v>4</v>
      </c>
      <c r="AN288" s="61" t="s">
        <v>4</v>
      </c>
      <c r="AO288" s="63">
        <v>0.16750000000000009</v>
      </c>
      <c r="AP288" s="64">
        <f t="shared" si="108"/>
        <v>117.25000000000007</v>
      </c>
      <c r="AQ288" s="60"/>
      <c r="AR288" s="61" t="str">
        <f t="shared" si="115"/>
        <v>CaptaciónCaptación0.1675</v>
      </c>
      <c r="AS288" s="61" t="s">
        <v>4</v>
      </c>
      <c r="AT288" s="61" t="s">
        <v>4</v>
      </c>
      <c r="AU288" s="63">
        <v>0.16750000000000009</v>
      </c>
      <c r="AV288" s="64">
        <f t="shared" si="109"/>
        <v>134.00000000000009</v>
      </c>
      <c r="AW288" s="60"/>
      <c r="AX288" s="61" t="str">
        <f t="shared" si="116"/>
        <v>CaptaciónCaptación0.1675</v>
      </c>
      <c r="AY288" s="61" t="s">
        <v>4</v>
      </c>
      <c r="AZ288" s="61" t="s">
        <v>4</v>
      </c>
      <c r="BA288" s="63">
        <v>0.16750000000000009</v>
      </c>
      <c r="BB288" s="64">
        <f t="shared" si="110"/>
        <v>150.75000000000006</v>
      </c>
    </row>
    <row r="289" spans="20:54">
      <c r="T289" s="61" t="str">
        <f t="shared" si="111"/>
        <v>CaptaciónCaptación0.17</v>
      </c>
      <c r="U289" s="61" t="s">
        <v>4</v>
      </c>
      <c r="V289" s="61" t="s">
        <v>4</v>
      </c>
      <c r="W289" s="63">
        <v>0.1700000000000001</v>
      </c>
      <c r="X289" s="64">
        <f t="shared" si="105"/>
        <v>68.000000000000043</v>
      </c>
      <c r="Y289" s="60"/>
      <c r="Z289" s="61" t="str">
        <f t="shared" si="112"/>
        <v>CaptaciónCaptación0.17</v>
      </c>
      <c r="AA289" s="61" t="s">
        <v>4</v>
      </c>
      <c r="AB289" s="61" t="s">
        <v>4</v>
      </c>
      <c r="AC289" s="63">
        <v>0.1700000000000001</v>
      </c>
      <c r="AD289" s="64">
        <f t="shared" si="106"/>
        <v>85.000000000000057</v>
      </c>
      <c r="AE289" s="60"/>
      <c r="AF289" s="61" t="str">
        <f t="shared" si="113"/>
        <v>CaptaciónCaptación0.17</v>
      </c>
      <c r="AG289" s="61" t="s">
        <v>4</v>
      </c>
      <c r="AH289" s="61" t="s">
        <v>4</v>
      </c>
      <c r="AI289" s="63">
        <v>0.1700000000000001</v>
      </c>
      <c r="AJ289" s="64">
        <f t="shared" si="107"/>
        <v>102.00000000000004</v>
      </c>
      <c r="AK289" s="60"/>
      <c r="AL289" s="61" t="str">
        <f t="shared" si="114"/>
        <v>CaptaciónCaptación0.17</v>
      </c>
      <c r="AM289" s="61" t="s">
        <v>4</v>
      </c>
      <c r="AN289" s="61" t="s">
        <v>4</v>
      </c>
      <c r="AO289" s="63">
        <v>0.1700000000000001</v>
      </c>
      <c r="AP289" s="64">
        <f t="shared" si="108"/>
        <v>119.00000000000006</v>
      </c>
      <c r="AQ289" s="60"/>
      <c r="AR289" s="61" t="str">
        <f t="shared" si="115"/>
        <v>CaptaciónCaptación0.17</v>
      </c>
      <c r="AS289" s="61" t="s">
        <v>4</v>
      </c>
      <c r="AT289" s="61" t="s">
        <v>4</v>
      </c>
      <c r="AU289" s="63">
        <v>0.1700000000000001</v>
      </c>
      <c r="AV289" s="64">
        <f t="shared" si="109"/>
        <v>136.00000000000009</v>
      </c>
      <c r="AW289" s="60"/>
      <c r="AX289" s="61" t="str">
        <f t="shared" si="116"/>
        <v>CaptaciónCaptación0.17</v>
      </c>
      <c r="AY289" s="61" t="s">
        <v>4</v>
      </c>
      <c r="AZ289" s="61" t="s">
        <v>4</v>
      </c>
      <c r="BA289" s="63">
        <v>0.1700000000000001</v>
      </c>
      <c r="BB289" s="64">
        <f t="shared" si="110"/>
        <v>153.00000000000009</v>
      </c>
    </row>
    <row r="290" spans="20:54">
      <c r="T290" s="61" t="str">
        <f t="shared" si="111"/>
        <v>CaptaciónCaptación0.1725</v>
      </c>
      <c r="U290" s="61" t="s">
        <v>4</v>
      </c>
      <c r="V290" s="61" t="s">
        <v>4</v>
      </c>
      <c r="W290" s="63">
        <v>0.1725000000000001</v>
      </c>
      <c r="X290" s="64">
        <f t="shared" si="105"/>
        <v>69.000000000000043</v>
      </c>
      <c r="Y290" s="60"/>
      <c r="Z290" s="61" t="str">
        <f t="shared" si="112"/>
        <v>CaptaciónCaptación0.1725</v>
      </c>
      <c r="AA290" s="61" t="s">
        <v>4</v>
      </c>
      <c r="AB290" s="61" t="s">
        <v>4</v>
      </c>
      <c r="AC290" s="63">
        <v>0.1725000000000001</v>
      </c>
      <c r="AD290" s="64">
        <f t="shared" si="106"/>
        <v>86.250000000000043</v>
      </c>
      <c r="AE290" s="60"/>
      <c r="AF290" s="61" t="str">
        <f t="shared" si="113"/>
        <v>CaptaciónCaptación0.1725</v>
      </c>
      <c r="AG290" s="61" t="s">
        <v>4</v>
      </c>
      <c r="AH290" s="61" t="s">
        <v>4</v>
      </c>
      <c r="AI290" s="63">
        <v>0.1725000000000001</v>
      </c>
      <c r="AJ290" s="64">
        <f t="shared" si="107"/>
        <v>103.50000000000006</v>
      </c>
      <c r="AK290" s="60"/>
      <c r="AL290" s="61" t="str">
        <f t="shared" si="114"/>
        <v>CaptaciónCaptación0.1725</v>
      </c>
      <c r="AM290" s="61" t="s">
        <v>4</v>
      </c>
      <c r="AN290" s="61" t="s">
        <v>4</v>
      </c>
      <c r="AO290" s="63">
        <v>0.1725000000000001</v>
      </c>
      <c r="AP290" s="64">
        <f t="shared" si="108"/>
        <v>120.75000000000007</v>
      </c>
      <c r="AQ290" s="60"/>
      <c r="AR290" s="61" t="str">
        <f t="shared" si="115"/>
        <v>CaptaciónCaptación0.1725</v>
      </c>
      <c r="AS290" s="61" t="s">
        <v>4</v>
      </c>
      <c r="AT290" s="61" t="s">
        <v>4</v>
      </c>
      <c r="AU290" s="63">
        <v>0.1725000000000001</v>
      </c>
      <c r="AV290" s="64">
        <f t="shared" si="109"/>
        <v>138.00000000000009</v>
      </c>
      <c r="AW290" s="60"/>
      <c r="AX290" s="61" t="str">
        <f t="shared" si="116"/>
        <v>CaptaciónCaptación0.1725</v>
      </c>
      <c r="AY290" s="61" t="s">
        <v>4</v>
      </c>
      <c r="AZ290" s="61" t="s">
        <v>4</v>
      </c>
      <c r="BA290" s="63">
        <v>0.1725000000000001</v>
      </c>
      <c r="BB290" s="64">
        <f t="shared" si="110"/>
        <v>155.25000000000009</v>
      </c>
    </row>
    <row r="291" spans="20:54">
      <c r="T291" s="61" t="str">
        <f t="shared" si="111"/>
        <v>CaptaciónCaptación0.175</v>
      </c>
      <c r="U291" s="61" t="s">
        <v>4</v>
      </c>
      <c r="V291" s="61" t="s">
        <v>4</v>
      </c>
      <c r="W291" s="63">
        <v>0.1750000000000001</v>
      </c>
      <c r="X291" s="64">
        <f t="shared" si="105"/>
        <v>70.000000000000043</v>
      </c>
      <c r="Y291" s="60"/>
      <c r="Z291" s="61" t="str">
        <f t="shared" si="112"/>
        <v>CaptaciónCaptación0.175</v>
      </c>
      <c r="AA291" s="61" t="s">
        <v>4</v>
      </c>
      <c r="AB291" s="61" t="s">
        <v>4</v>
      </c>
      <c r="AC291" s="63">
        <v>0.1750000000000001</v>
      </c>
      <c r="AD291" s="64">
        <f t="shared" si="106"/>
        <v>87.500000000000043</v>
      </c>
      <c r="AE291" s="60"/>
      <c r="AF291" s="61" t="str">
        <f t="shared" si="113"/>
        <v>CaptaciónCaptación0.175</v>
      </c>
      <c r="AG291" s="61" t="s">
        <v>4</v>
      </c>
      <c r="AH291" s="61" t="s">
        <v>4</v>
      </c>
      <c r="AI291" s="63">
        <v>0.1750000000000001</v>
      </c>
      <c r="AJ291" s="64">
        <f t="shared" si="107"/>
        <v>105.00000000000007</v>
      </c>
      <c r="AK291" s="60"/>
      <c r="AL291" s="61" t="str">
        <f t="shared" si="114"/>
        <v>CaptaciónCaptación0.175</v>
      </c>
      <c r="AM291" s="61" t="s">
        <v>4</v>
      </c>
      <c r="AN291" s="61" t="s">
        <v>4</v>
      </c>
      <c r="AO291" s="63">
        <v>0.1750000000000001</v>
      </c>
      <c r="AP291" s="64">
        <f t="shared" si="108"/>
        <v>122.50000000000007</v>
      </c>
      <c r="AQ291" s="60"/>
      <c r="AR291" s="61" t="str">
        <f t="shared" si="115"/>
        <v>CaptaciónCaptación0.175</v>
      </c>
      <c r="AS291" s="61" t="s">
        <v>4</v>
      </c>
      <c r="AT291" s="61" t="s">
        <v>4</v>
      </c>
      <c r="AU291" s="63">
        <v>0.1750000000000001</v>
      </c>
      <c r="AV291" s="64">
        <f t="shared" si="109"/>
        <v>140.00000000000009</v>
      </c>
      <c r="AW291" s="60"/>
      <c r="AX291" s="61" t="str">
        <f t="shared" si="116"/>
        <v>CaptaciónCaptación0.175</v>
      </c>
      <c r="AY291" s="61" t="s">
        <v>4</v>
      </c>
      <c r="AZ291" s="61" t="s">
        <v>4</v>
      </c>
      <c r="BA291" s="63">
        <v>0.1750000000000001</v>
      </c>
      <c r="BB291" s="64">
        <f t="shared" si="110"/>
        <v>157.50000000000009</v>
      </c>
    </row>
    <row r="292" spans="20:54">
      <c r="T292" s="61" t="str">
        <f t="shared" si="111"/>
        <v>CaptaciónCaptación0.1775</v>
      </c>
      <c r="U292" s="61" t="s">
        <v>4</v>
      </c>
      <c r="V292" s="61" t="s">
        <v>4</v>
      </c>
      <c r="W292" s="63">
        <v>0.1775000000000001</v>
      </c>
      <c r="X292" s="64">
        <f t="shared" si="105"/>
        <v>71.000000000000043</v>
      </c>
      <c r="Y292" s="60"/>
      <c r="Z292" s="61" t="str">
        <f t="shared" si="112"/>
        <v>CaptaciónCaptación0.1775</v>
      </c>
      <c r="AA292" s="61" t="s">
        <v>4</v>
      </c>
      <c r="AB292" s="61" t="s">
        <v>4</v>
      </c>
      <c r="AC292" s="63">
        <v>0.1775000000000001</v>
      </c>
      <c r="AD292" s="64">
        <f t="shared" si="106"/>
        <v>88.750000000000043</v>
      </c>
      <c r="AE292" s="60"/>
      <c r="AF292" s="61" t="str">
        <f t="shared" si="113"/>
        <v>CaptaciónCaptación0.1775</v>
      </c>
      <c r="AG292" s="61" t="s">
        <v>4</v>
      </c>
      <c r="AH292" s="61" t="s">
        <v>4</v>
      </c>
      <c r="AI292" s="63">
        <v>0.1775000000000001</v>
      </c>
      <c r="AJ292" s="64">
        <f t="shared" si="107"/>
        <v>106.50000000000006</v>
      </c>
      <c r="AK292" s="60"/>
      <c r="AL292" s="61" t="str">
        <f t="shared" si="114"/>
        <v>CaptaciónCaptación0.1775</v>
      </c>
      <c r="AM292" s="61" t="s">
        <v>4</v>
      </c>
      <c r="AN292" s="61" t="s">
        <v>4</v>
      </c>
      <c r="AO292" s="63">
        <v>0.1775000000000001</v>
      </c>
      <c r="AP292" s="64">
        <f t="shared" si="108"/>
        <v>124.25000000000006</v>
      </c>
      <c r="AQ292" s="60"/>
      <c r="AR292" s="61" t="str">
        <f t="shared" si="115"/>
        <v>CaptaciónCaptación0.1775</v>
      </c>
      <c r="AS292" s="61" t="s">
        <v>4</v>
      </c>
      <c r="AT292" s="61" t="s">
        <v>4</v>
      </c>
      <c r="AU292" s="63">
        <v>0.1775000000000001</v>
      </c>
      <c r="AV292" s="64">
        <f t="shared" si="109"/>
        <v>142.00000000000009</v>
      </c>
      <c r="AW292" s="60"/>
      <c r="AX292" s="61" t="str">
        <f t="shared" si="116"/>
        <v>CaptaciónCaptación0.1775</v>
      </c>
      <c r="AY292" s="61" t="s">
        <v>4</v>
      </c>
      <c r="AZ292" s="61" t="s">
        <v>4</v>
      </c>
      <c r="BA292" s="63">
        <v>0.1775000000000001</v>
      </c>
      <c r="BB292" s="64">
        <f t="shared" si="110"/>
        <v>159.75000000000011</v>
      </c>
    </row>
    <row r="293" spans="20:54">
      <c r="T293" s="61" t="str">
        <f t="shared" si="111"/>
        <v>CaptaciónCaptación0.18</v>
      </c>
      <c r="U293" s="61" t="s">
        <v>4</v>
      </c>
      <c r="V293" s="61" t="s">
        <v>4</v>
      </c>
      <c r="W293" s="63">
        <v>0.1800000000000001</v>
      </c>
      <c r="X293" s="64">
        <f t="shared" si="105"/>
        <v>72.000000000000043</v>
      </c>
      <c r="Y293" s="60"/>
      <c r="Z293" s="61" t="str">
        <f t="shared" si="112"/>
        <v>CaptaciónCaptación0.18</v>
      </c>
      <c r="AA293" s="61" t="s">
        <v>4</v>
      </c>
      <c r="AB293" s="61" t="s">
        <v>4</v>
      </c>
      <c r="AC293" s="63">
        <v>0.1800000000000001</v>
      </c>
      <c r="AD293" s="64">
        <f t="shared" si="106"/>
        <v>90.000000000000057</v>
      </c>
      <c r="AE293" s="60"/>
      <c r="AF293" s="61" t="str">
        <f t="shared" si="113"/>
        <v>CaptaciónCaptación0.18</v>
      </c>
      <c r="AG293" s="61" t="s">
        <v>4</v>
      </c>
      <c r="AH293" s="61" t="s">
        <v>4</v>
      </c>
      <c r="AI293" s="63">
        <v>0.1800000000000001</v>
      </c>
      <c r="AJ293" s="64">
        <f t="shared" si="107"/>
        <v>108.00000000000004</v>
      </c>
      <c r="AK293" s="60"/>
      <c r="AL293" s="61" t="str">
        <f t="shared" si="114"/>
        <v>CaptaciónCaptación0.18</v>
      </c>
      <c r="AM293" s="61" t="s">
        <v>4</v>
      </c>
      <c r="AN293" s="61" t="s">
        <v>4</v>
      </c>
      <c r="AO293" s="63">
        <v>0.1800000000000001</v>
      </c>
      <c r="AP293" s="64">
        <f t="shared" si="108"/>
        <v>126.00000000000007</v>
      </c>
      <c r="AQ293" s="60"/>
      <c r="AR293" s="61" t="str">
        <f t="shared" si="115"/>
        <v>CaptaciónCaptación0.18</v>
      </c>
      <c r="AS293" s="61" t="s">
        <v>4</v>
      </c>
      <c r="AT293" s="61" t="s">
        <v>4</v>
      </c>
      <c r="AU293" s="63">
        <v>0.1800000000000001</v>
      </c>
      <c r="AV293" s="64">
        <f t="shared" si="109"/>
        <v>144.00000000000009</v>
      </c>
      <c r="AW293" s="60"/>
      <c r="AX293" s="61" t="str">
        <f t="shared" si="116"/>
        <v>CaptaciónCaptación0.18</v>
      </c>
      <c r="AY293" s="61" t="s">
        <v>4</v>
      </c>
      <c r="AZ293" s="61" t="s">
        <v>4</v>
      </c>
      <c r="BA293" s="63">
        <v>0.1800000000000001</v>
      </c>
      <c r="BB293" s="64">
        <f t="shared" si="110"/>
        <v>162.00000000000009</v>
      </c>
    </row>
    <row r="294" spans="20:54">
      <c r="T294" s="61" t="str">
        <f t="shared" si="111"/>
        <v>CaptaciónCaptación0.1825</v>
      </c>
      <c r="U294" s="61" t="s">
        <v>4</v>
      </c>
      <c r="V294" s="61" t="s">
        <v>4</v>
      </c>
      <c r="W294" s="63">
        <v>0.18250000000000011</v>
      </c>
      <c r="X294" s="64">
        <f t="shared" si="105"/>
        <v>73.000000000000043</v>
      </c>
      <c r="Y294" s="60"/>
      <c r="Z294" s="61" t="str">
        <f t="shared" si="112"/>
        <v>CaptaciónCaptación0.1825</v>
      </c>
      <c r="AA294" s="61" t="s">
        <v>4</v>
      </c>
      <c r="AB294" s="61" t="s">
        <v>4</v>
      </c>
      <c r="AC294" s="63">
        <v>0.18250000000000011</v>
      </c>
      <c r="AD294" s="64">
        <f t="shared" si="106"/>
        <v>91.250000000000057</v>
      </c>
      <c r="AE294" s="60"/>
      <c r="AF294" s="61" t="str">
        <f t="shared" si="113"/>
        <v>CaptaciónCaptación0.1825</v>
      </c>
      <c r="AG294" s="61" t="s">
        <v>4</v>
      </c>
      <c r="AH294" s="61" t="s">
        <v>4</v>
      </c>
      <c r="AI294" s="63">
        <v>0.18250000000000011</v>
      </c>
      <c r="AJ294" s="64">
        <f t="shared" si="107"/>
        <v>109.50000000000006</v>
      </c>
      <c r="AK294" s="60"/>
      <c r="AL294" s="61" t="str">
        <f t="shared" si="114"/>
        <v>CaptaciónCaptación0.1825</v>
      </c>
      <c r="AM294" s="61" t="s">
        <v>4</v>
      </c>
      <c r="AN294" s="61" t="s">
        <v>4</v>
      </c>
      <c r="AO294" s="63">
        <v>0.18250000000000011</v>
      </c>
      <c r="AP294" s="64">
        <f t="shared" si="108"/>
        <v>127.75000000000007</v>
      </c>
      <c r="AQ294" s="60"/>
      <c r="AR294" s="61" t="str">
        <f t="shared" si="115"/>
        <v>CaptaciónCaptación0.1825</v>
      </c>
      <c r="AS294" s="61" t="s">
        <v>4</v>
      </c>
      <c r="AT294" s="61" t="s">
        <v>4</v>
      </c>
      <c r="AU294" s="63">
        <v>0.18250000000000011</v>
      </c>
      <c r="AV294" s="64">
        <f t="shared" si="109"/>
        <v>146.00000000000009</v>
      </c>
      <c r="AW294" s="60"/>
      <c r="AX294" s="61" t="str">
        <f t="shared" si="116"/>
        <v>CaptaciónCaptación0.1825</v>
      </c>
      <c r="AY294" s="61" t="s">
        <v>4</v>
      </c>
      <c r="AZ294" s="61" t="s">
        <v>4</v>
      </c>
      <c r="BA294" s="63">
        <v>0.18250000000000011</v>
      </c>
      <c r="BB294" s="64">
        <f t="shared" si="110"/>
        <v>164.25000000000009</v>
      </c>
    </row>
    <row r="295" spans="20:54">
      <c r="T295" s="61" t="str">
        <f t="shared" si="111"/>
        <v>CaptaciónCaptación0.185</v>
      </c>
      <c r="U295" s="61" t="s">
        <v>4</v>
      </c>
      <c r="V295" s="61" t="s">
        <v>4</v>
      </c>
      <c r="W295" s="63">
        <v>0.18500000000000011</v>
      </c>
      <c r="X295" s="64">
        <f t="shared" si="105"/>
        <v>74.000000000000043</v>
      </c>
      <c r="Y295" s="60"/>
      <c r="Z295" s="61" t="str">
        <f t="shared" si="112"/>
        <v>CaptaciónCaptación0.185</v>
      </c>
      <c r="AA295" s="61" t="s">
        <v>4</v>
      </c>
      <c r="AB295" s="61" t="s">
        <v>4</v>
      </c>
      <c r="AC295" s="63">
        <v>0.18500000000000011</v>
      </c>
      <c r="AD295" s="64">
        <f t="shared" si="106"/>
        <v>92.500000000000043</v>
      </c>
      <c r="AE295" s="60"/>
      <c r="AF295" s="61" t="str">
        <f t="shared" si="113"/>
        <v>CaptaciónCaptación0.185</v>
      </c>
      <c r="AG295" s="61" t="s">
        <v>4</v>
      </c>
      <c r="AH295" s="61" t="s">
        <v>4</v>
      </c>
      <c r="AI295" s="63">
        <v>0.18500000000000011</v>
      </c>
      <c r="AJ295" s="64">
        <f t="shared" si="107"/>
        <v>111.00000000000007</v>
      </c>
      <c r="AK295" s="60"/>
      <c r="AL295" s="61" t="str">
        <f t="shared" si="114"/>
        <v>CaptaciónCaptación0.185</v>
      </c>
      <c r="AM295" s="61" t="s">
        <v>4</v>
      </c>
      <c r="AN295" s="61" t="s">
        <v>4</v>
      </c>
      <c r="AO295" s="63">
        <v>0.18500000000000011</v>
      </c>
      <c r="AP295" s="64">
        <f t="shared" si="108"/>
        <v>129.50000000000009</v>
      </c>
      <c r="AQ295" s="60"/>
      <c r="AR295" s="61" t="str">
        <f t="shared" si="115"/>
        <v>CaptaciónCaptación0.185</v>
      </c>
      <c r="AS295" s="61" t="s">
        <v>4</v>
      </c>
      <c r="AT295" s="61" t="s">
        <v>4</v>
      </c>
      <c r="AU295" s="63">
        <v>0.18500000000000011</v>
      </c>
      <c r="AV295" s="64">
        <f t="shared" si="109"/>
        <v>148.00000000000009</v>
      </c>
      <c r="AW295" s="60"/>
      <c r="AX295" s="61" t="str">
        <f t="shared" si="116"/>
        <v>CaptaciónCaptación0.185</v>
      </c>
      <c r="AY295" s="61" t="s">
        <v>4</v>
      </c>
      <c r="AZ295" s="61" t="s">
        <v>4</v>
      </c>
      <c r="BA295" s="63">
        <v>0.18500000000000011</v>
      </c>
      <c r="BB295" s="64">
        <f t="shared" si="110"/>
        <v>166.50000000000009</v>
      </c>
    </row>
    <row r="296" spans="20:54">
      <c r="T296" s="61" t="str">
        <f t="shared" si="111"/>
        <v>CaptaciónCaptación0.1875</v>
      </c>
      <c r="U296" s="61" t="s">
        <v>4</v>
      </c>
      <c r="V296" s="61" t="s">
        <v>4</v>
      </c>
      <c r="W296" s="63">
        <v>0.18750000000000011</v>
      </c>
      <c r="X296" s="64">
        <f t="shared" si="105"/>
        <v>75.000000000000043</v>
      </c>
      <c r="Y296" s="60"/>
      <c r="Z296" s="61" t="str">
        <f t="shared" si="112"/>
        <v>CaptaciónCaptación0.1875</v>
      </c>
      <c r="AA296" s="61" t="s">
        <v>4</v>
      </c>
      <c r="AB296" s="61" t="s">
        <v>4</v>
      </c>
      <c r="AC296" s="63">
        <v>0.18750000000000011</v>
      </c>
      <c r="AD296" s="64">
        <f t="shared" si="106"/>
        <v>93.750000000000057</v>
      </c>
      <c r="AE296" s="60"/>
      <c r="AF296" s="61" t="str">
        <f t="shared" si="113"/>
        <v>CaptaciónCaptación0.1875</v>
      </c>
      <c r="AG296" s="61" t="s">
        <v>4</v>
      </c>
      <c r="AH296" s="61" t="s">
        <v>4</v>
      </c>
      <c r="AI296" s="63">
        <v>0.18750000000000011</v>
      </c>
      <c r="AJ296" s="64">
        <f t="shared" si="107"/>
        <v>112.50000000000007</v>
      </c>
      <c r="AK296" s="60"/>
      <c r="AL296" s="61" t="str">
        <f t="shared" si="114"/>
        <v>CaptaciónCaptación0.1875</v>
      </c>
      <c r="AM296" s="61" t="s">
        <v>4</v>
      </c>
      <c r="AN296" s="61" t="s">
        <v>4</v>
      </c>
      <c r="AO296" s="63">
        <v>0.18750000000000011</v>
      </c>
      <c r="AP296" s="64">
        <f t="shared" si="108"/>
        <v>131.25000000000009</v>
      </c>
      <c r="AQ296" s="60"/>
      <c r="AR296" s="61" t="str">
        <f t="shared" si="115"/>
        <v>CaptaciónCaptación0.1875</v>
      </c>
      <c r="AS296" s="61" t="s">
        <v>4</v>
      </c>
      <c r="AT296" s="61" t="s">
        <v>4</v>
      </c>
      <c r="AU296" s="63">
        <v>0.18750000000000011</v>
      </c>
      <c r="AV296" s="64">
        <f t="shared" si="109"/>
        <v>150.00000000000009</v>
      </c>
      <c r="AW296" s="60"/>
      <c r="AX296" s="61" t="str">
        <f t="shared" si="116"/>
        <v>CaptaciónCaptación0.1875</v>
      </c>
      <c r="AY296" s="61" t="s">
        <v>4</v>
      </c>
      <c r="AZ296" s="61" t="s">
        <v>4</v>
      </c>
      <c r="BA296" s="63">
        <v>0.18750000000000011</v>
      </c>
      <c r="BB296" s="64">
        <f t="shared" si="110"/>
        <v>168.75000000000009</v>
      </c>
    </row>
    <row r="297" spans="20:54">
      <c r="T297" s="61" t="str">
        <f t="shared" si="111"/>
        <v>CaptaciónCaptación0.19</v>
      </c>
      <c r="U297" s="61" t="s">
        <v>4</v>
      </c>
      <c r="V297" s="61" t="s">
        <v>4</v>
      </c>
      <c r="W297" s="63">
        <v>0.19000000000000011</v>
      </c>
      <c r="X297" s="64">
        <f t="shared" si="105"/>
        <v>76.000000000000043</v>
      </c>
      <c r="Y297" s="60"/>
      <c r="Z297" s="61" t="str">
        <f t="shared" si="112"/>
        <v>CaptaciónCaptación0.19</v>
      </c>
      <c r="AA297" s="61" t="s">
        <v>4</v>
      </c>
      <c r="AB297" s="61" t="s">
        <v>4</v>
      </c>
      <c r="AC297" s="63">
        <v>0.19000000000000011</v>
      </c>
      <c r="AD297" s="64">
        <f t="shared" si="106"/>
        <v>95.000000000000057</v>
      </c>
      <c r="AE297" s="60"/>
      <c r="AF297" s="61" t="str">
        <f t="shared" si="113"/>
        <v>CaptaciónCaptación0.19</v>
      </c>
      <c r="AG297" s="61" t="s">
        <v>4</v>
      </c>
      <c r="AH297" s="61" t="s">
        <v>4</v>
      </c>
      <c r="AI297" s="63">
        <v>0.19000000000000011</v>
      </c>
      <c r="AJ297" s="64">
        <f t="shared" si="107"/>
        <v>114.00000000000006</v>
      </c>
      <c r="AK297" s="60"/>
      <c r="AL297" s="61" t="str">
        <f t="shared" si="114"/>
        <v>CaptaciónCaptación0.19</v>
      </c>
      <c r="AM297" s="61" t="s">
        <v>4</v>
      </c>
      <c r="AN297" s="61" t="s">
        <v>4</v>
      </c>
      <c r="AO297" s="63">
        <v>0.19000000000000011</v>
      </c>
      <c r="AP297" s="64">
        <f t="shared" si="108"/>
        <v>133.00000000000006</v>
      </c>
      <c r="AQ297" s="60"/>
      <c r="AR297" s="61" t="str">
        <f t="shared" si="115"/>
        <v>CaptaciónCaptación0.19</v>
      </c>
      <c r="AS297" s="61" t="s">
        <v>4</v>
      </c>
      <c r="AT297" s="61" t="s">
        <v>4</v>
      </c>
      <c r="AU297" s="63">
        <v>0.19000000000000011</v>
      </c>
      <c r="AV297" s="64">
        <f t="shared" si="109"/>
        <v>152.00000000000009</v>
      </c>
      <c r="AW297" s="60"/>
      <c r="AX297" s="61" t="str">
        <f t="shared" si="116"/>
        <v>CaptaciónCaptación0.19</v>
      </c>
      <c r="AY297" s="61" t="s">
        <v>4</v>
      </c>
      <c r="AZ297" s="61" t="s">
        <v>4</v>
      </c>
      <c r="BA297" s="63">
        <v>0.19000000000000011</v>
      </c>
      <c r="BB297" s="64">
        <f t="shared" si="110"/>
        <v>171.00000000000011</v>
      </c>
    </row>
    <row r="298" spans="20:54">
      <c r="T298" s="61" t="str">
        <f t="shared" si="111"/>
        <v>CaptaciónCaptación0.1925</v>
      </c>
      <c r="U298" s="61" t="s">
        <v>4</v>
      </c>
      <c r="V298" s="61" t="s">
        <v>4</v>
      </c>
      <c r="W298" s="63">
        <v>0.19250000000000012</v>
      </c>
      <c r="X298" s="64">
        <f t="shared" si="105"/>
        <v>77.000000000000043</v>
      </c>
      <c r="Y298" s="60"/>
      <c r="Z298" s="61" t="str">
        <f t="shared" si="112"/>
        <v>CaptaciónCaptación0.1925</v>
      </c>
      <c r="AA298" s="61" t="s">
        <v>4</v>
      </c>
      <c r="AB298" s="61" t="s">
        <v>4</v>
      </c>
      <c r="AC298" s="63">
        <v>0.19250000000000012</v>
      </c>
      <c r="AD298" s="64">
        <f t="shared" si="106"/>
        <v>96.250000000000057</v>
      </c>
      <c r="AE298" s="60"/>
      <c r="AF298" s="61" t="str">
        <f t="shared" si="113"/>
        <v>CaptaciónCaptación0.1925</v>
      </c>
      <c r="AG298" s="61" t="s">
        <v>4</v>
      </c>
      <c r="AH298" s="61" t="s">
        <v>4</v>
      </c>
      <c r="AI298" s="63">
        <v>0.19250000000000012</v>
      </c>
      <c r="AJ298" s="64">
        <f t="shared" si="107"/>
        <v>115.50000000000007</v>
      </c>
      <c r="AK298" s="60"/>
      <c r="AL298" s="61" t="str">
        <f t="shared" si="114"/>
        <v>CaptaciónCaptación0.1925</v>
      </c>
      <c r="AM298" s="61" t="s">
        <v>4</v>
      </c>
      <c r="AN298" s="61" t="s">
        <v>4</v>
      </c>
      <c r="AO298" s="63">
        <v>0.19250000000000012</v>
      </c>
      <c r="AP298" s="64">
        <f t="shared" si="108"/>
        <v>134.75000000000009</v>
      </c>
      <c r="AQ298" s="60"/>
      <c r="AR298" s="61" t="str">
        <f t="shared" si="115"/>
        <v>CaptaciónCaptación0.1925</v>
      </c>
      <c r="AS298" s="61" t="s">
        <v>4</v>
      </c>
      <c r="AT298" s="61" t="s">
        <v>4</v>
      </c>
      <c r="AU298" s="63">
        <v>0.19250000000000012</v>
      </c>
      <c r="AV298" s="64">
        <f t="shared" si="109"/>
        <v>154.00000000000009</v>
      </c>
      <c r="AW298" s="60"/>
      <c r="AX298" s="61" t="str">
        <f t="shared" si="116"/>
        <v>CaptaciónCaptación0.1925</v>
      </c>
      <c r="AY298" s="61" t="s">
        <v>4</v>
      </c>
      <c r="AZ298" s="61" t="s">
        <v>4</v>
      </c>
      <c r="BA298" s="63">
        <v>0.19250000000000012</v>
      </c>
      <c r="BB298" s="64">
        <f t="shared" si="110"/>
        <v>173.25000000000011</v>
      </c>
    </row>
    <row r="299" spans="20:54">
      <c r="T299" s="61" t="str">
        <f t="shared" si="111"/>
        <v>CaptaciónCaptación0.195</v>
      </c>
      <c r="U299" s="61" t="s">
        <v>4</v>
      </c>
      <c r="V299" s="61" t="s">
        <v>4</v>
      </c>
      <c r="W299" s="63">
        <v>0.19500000000000012</v>
      </c>
      <c r="X299" s="64">
        <f t="shared" si="105"/>
        <v>78.000000000000043</v>
      </c>
      <c r="Y299" s="60"/>
      <c r="Z299" s="61" t="str">
        <f t="shared" si="112"/>
        <v>CaptaciónCaptación0.195</v>
      </c>
      <c r="AA299" s="61" t="s">
        <v>4</v>
      </c>
      <c r="AB299" s="61" t="s">
        <v>4</v>
      </c>
      <c r="AC299" s="63">
        <v>0.19500000000000012</v>
      </c>
      <c r="AD299" s="64">
        <f t="shared" si="106"/>
        <v>97.500000000000057</v>
      </c>
      <c r="AE299" s="60"/>
      <c r="AF299" s="61" t="str">
        <f t="shared" si="113"/>
        <v>CaptaciónCaptación0.195</v>
      </c>
      <c r="AG299" s="61" t="s">
        <v>4</v>
      </c>
      <c r="AH299" s="61" t="s">
        <v>4</v>
      </c>
      <c r="AI299" s="63">
        <v>0.19500000000000012</v>
      </c>
      <c r="AJ299" s="64">
        <f t="shared" si="107"/>
        <v>117.00000000000009</v>
      </c>
      <c r="AK299" s="60"/>
      <c r="AL299" s="61" t="str">
        <f t="shared" si="114"/>
        <v>CaptaciónCaptación0.195</v>
      </c>
      <c r="AM299" s="61" t="s">
        <v>4</v>
      </c>
      <c r="AN299" s="61" t="s">
        <v>4</v>
      </c>
      <c r="AO299" s="63">
        <v>0.19500000000000012</v>
      </c>
      <c r="AP299" s="64">
        <f t="shared" si="108"/>
        <v>136.50000000000009</v>
      </c>
      <c r="AQ299" s="60"/>
      <c r="AR299" s="61" t="str">
        <f t="shared" si="115"/>
        <v>CaptaciónCaptación0.195</v>
      </c>
      <c r="AS299" s="61" t="s">
        <v>4</v>
      </c>
      <c r="AT299" s="61" t="s">
        <v>4</v>
      </c>
      <c r="AU299" s="63">
        <v>0.19500000000000012</v>
      </c>
      <c r="AV299" s="64">
        <f t="shared" si="109"/>
        <v>156.00000000000009</v>
      </c>
      <c r="AW299" s="60"/>
      <c r="AX299" s="61" t="str">
        <f t="shared" si="116"/>
        <v>CaptaciónCaptación0.195</v>
      </c>
      <c r="AY299" s="61" t="s">
        <v>4</v>
      </c>
      <c r="AZ299" s="61" t="s">
        <v>4</v>
      </c>
      <c r="BA299" s="63">
        <v>0.19500000000000012</v>
      </c>
      <c r="BB299" s="64">
        <f t="shared" si="110"/>
        <v>175.50000000000009</v>
      </c>
    </row>
    <row r="300" spans="20:54">
      <c r="T300" s="61" t="str">
        <f t="shared" si="111"/>
        <v>CaptaciónCaptación0.1975</v>
      </c>
      <c r="U300" s="61" t="s">
        <v>4</v>
      </c>
      <c r="V300" s="61" t="s">
        <v>4</v>
      </c>
      <c r="W300" s="63">
        <v>0.19750000000000012</v>
      </c>
      <c r="X300" s="64">
        <f t="shared" si="105"/>
        <v>79.000000000000043</v>
      </c>
      <c r="Y300" s="60"/>
      <c r="Z300" s="61" t="str">
        <f t="shared" si="112"/>
        <v>CaptaciónCaptación0.1975</v>
      </c>
      <c r="AA300" s="61" t="s">
        <v>4</v>
      </c>
      <c r="AB300" s="61" t="s">
        <v>4</v>
      </c>
      <c r="AC300" s="63">
        <v>0.19750000000000012</v>
      </c>
      <c r="AD300" s="64">
        <f t="shared" si="106"/>
        <v>98.750000000000057</v>
      </c>
      <c r="AE300" s="60"/>
      <c r="AF300" s="61" t="str">
        <f t="shared" si="113"/>
        <v>CaptaciónCaptación0.1975</v>
      </c>
      <c r="AG300" s="61" t="s">
        <v>4</v>
      </c>
      <c r="AH300" s="61" t="s">
        <v>4</v>
      </c>
      <c r="AI300" s="63">
        <v>0.19750000000000012</v>
      </c>
      <c r="AJ300" s="64">
        <f t="shared" si="107"/>
        <v>118.50000000000007</v>
      </c>
      <c r="AK300" s="60"/>
      <c r="AL300" s="61" t="str">
        <f t="shared" si="114"/>
        <v>CaptaciónCaptación0.1975</v>
      </c>
      <c r="AM300" s="61" t="s">
        <v>4</v>
      </c>
      <c r="AN300" s="61" t="s">
        <v>4</v>
      </c>
      <c r="AO300" s="63">
        <v>0.19750000000000012</v>
      </c>
      <c r="AP300" s="64">
        <f t="shared" si="108"/>
        <v>138.25000000000006</v>
      </c>
      <c r="AQ300" s="60"/>
      <c r="AR300" s="61" t="str">
        <f t="shared" si="115"/>
        <v>CaptaciónCaptación0.1975</v>
      </c>
      <c r="AS300" s="61" t="s">
        <v>4</v>
      </c>
      <c r="AT300" s="61" t="s">
        <v>4</v>
      </c>
      <c r="AU300" s="63">
        <v>0.19750000000000012</v>
      </c>
      <c r="AV300" s="64">
        <f t="shared" si="109"/>
        <v>158.00000000000009</v>
      </c>
      <c r="AW300" s="60"/>
      <c r="AX300" s="61" t="str">
        <f t="shared" si="116"/>
        <v>CaptaciónCaptación0.1975</v>
      </c>
      <c r="AY300" s="61" t="s">
        <v>4</v>
      </c>
      <c r="AZ300" s="61" t="s">
        <v>4</v>
      </c>
      <c r="BA300" s="63">
        <v>0.19750000000000012</v>
      </c>
      <c r="BB300" s="64">
        <f t="shared" si="110"/>
        <v>177.75000000000011</v>
      </c>
    </row>
    <row r="301" spans="20:54">
      <c r="T301" s="61" t="str">
        <f t="shared" si="111"/>
        <v>CaptaciónCaptación0.2</v>
      </c>
      <c r="U301" s="61" t="s">
        <v>4</v>
      </c>
      <c r="V301" s="61" t="s">
        <v>4</v>
      </c>
      <c r="W301" s="63">
        <v>0.20000000000000012</v>
      </c>
      <c r="X301" s="64">
        <f t="shared" si="105"/>
        <v>80.000000000000043</v>
      </c>
      <c r="Y301" s="60"/>
      <c r="Z301" s="61" t="str">
        <f t="shared" si="112"/>
        <v>CaptaciónCaptación0.2</v>
      </c>
      <c r="AA301" s="61" t="s">
        <v>4</v>
      </c>
      <c r="AB301" s="61" t="s">
        <v>4</v>
      </c>
      <c r="AC301" s="63">
        <v>0.20000000000000012</v>
      </c>
      <c r="AD301" s="64">
        <f t="shared" si="106"/>
        <v>100.00000000000007</v>
      </c>
      <c r="AE301" s="60"/>
      <c r="AF301" s="61" t="str">
        <f t="shared" si="113"/>
        <v>CaptaciónCaptación0.2</v>
      </c>
      <c r="AG301" s="61" t="s">
        <v>4</v>
      </c>
      <c r="AH301" s="61" t="s">
        <v>4</v>
      </c>
      <c r="AI301" s="63">
        <v>0.20000000000000012</v>
      </c>
      <c r="AJ301" s="64">
        <f t="shared" si="107"/>
        <v>120.00000000000006</v>
      </c>
      <c r="AK301" s="60"/>
      <c r="AL301" s="61" t="str">
        <f t="shared" si="114"/>
        <v>CaptaciónCaptación0.2</v>
      </c>
      <c r="AM301" s="61" t="s">
        <v>4</v>
      </c>
      <c r="AN301" s="61" t="s">
        <v>4</v>
      </c>
      <c r="AO301" s="63">
        <v>0.20000000000000012</v>
      </c>
      <c r="AP301" s="64">
        <f t="shared" si="108"/>
        <v>140.00000000000009</v>
      </c>
      <c r="AQ301" s="60"/>
      <c r="AR301" s="61" t="str">
        <f t="shared" si="115"/>
        <v>CaptaciónCaptación0.2</v>
      </c>
      <c r="AS301" s="61" t="s">
        <v>4</v>
      </c>
      <c r="AT301" s="61" t="s">
        <v>4</v>
      </c>
      <c r="AU301" s="63">
        <v>0.20000000000000012</v>
      </c>
      <c r="AV301" s="64">
        <f t="shared" si="109"/>
        <v>160.00000000000009</v>
      </c>
      <c r="AW301" s="60"/>
      <c r="AX301" s="61" t="str">
        <f t="shared" si="116"/>
        <v>CaptaciónCaptación0.2</v>
      </c>
      <c r="AY301" s="61" t="s">
        <v>4</v>
      </c>
      <c r="AZ301" s="61" t="s">
        <v>4</v>
      </c>
      <c r="BA301" s="63">
        <v>0.20000000000000012</v>
      </c>
      <c r="BB301" s="64">
        <f t="shared" si="110"/>
        <v>180.00000000000011</v>
      </c>
    </row>
    <row r="302" spans="20:54">
      <c r="T302" s="61" t="str">
        <f t="shared" si="111"/>
        <v>CaptaciónCaptación0.2025</v>
      </c>
      <c r="U302" s="61" t="s">
        <v>4</v>
      </c>
      <c r="V302" s="61" t="s">
        <v>4</v>
      </c>
      <c r="W302" s="63">
        <v>0.20250000000000012</v>
      </c>
      <c r="X302" s="64">
        <f t="shared" si="105"/>
        <v>81.000000000000043</v>
      </c>
      <c r="Y302" s="60"/>
      <c r="Z302" s="61" t="str">
        <f t="shared" si="112"/>
        <v>CaptaciónCaptación0.2025</v>
      </c>
      <c r="AA302" s="61" t="s">
        <v>4</v>
      </c>
      <c r="AB302" s="61" t="s">
        <v>4</v>
      </c>
      <c r="AC302" s="63">
        <v>0.20250000000000012</v>
      </c>
      <c r="AD302" s="64">
        <f t="shared" si="106"/>
        <v>101.25000000000006</v>
      </c>
      <c r="AE302" s="60"/>
      <c r="AF302" s="61" t="str">
        <f t="shared" si="113"/>
        <v>CaptaciónCaptación0.2025</v>
      </c>
      <c r="AG302" s="61" t="s">
        <v>4</v>
      </c>
      <c r="AH302" s="61" t="s">
        <v>4</v>
      </c>
      <c r="AI302" s="63">
        <v>0.20250000000000012</v>
      </c>
      <c r="AJ302" s="64">
        <f t="shared" si="107"/>
        <v>121.50000000000007</v>
      </c>
      <c r="AK302" s="60"/>
      <c r="AL302" s="61" t="str">
        <f t="shared" si="114"/>
        <v>CaptaciónCaptación0.2025</v>
      </c>
      <c r="AM302" s="61" t="s">
        <v>4</v>
      </c>
      <c r="AN302" s="61" t="s">
        <v>4</v>
      </c>
      <c r="AO302" s="63">
        <v>0.20250000000000012</v>
      </c>
      <c r="AP302" s="64">
        <f t="shared" si="108"/>
        <v>141.75000000000009</v>
      </c>
      <c r="AQ302" s="60"/>
      <c r="AR302" s="61" t="str">
        <f t="shared" si="115"/>
        <v>CaptaciónCaptación0.2025</v>
      </c>
      <c r="AS302" s="61" t="s">
        <v>4</v>
      </c>
      <c r="AT302" s="61" t="s">
        <v>4</v>
      </c>
      <c r="AU302" s="63">
        <v>0.20250000000000012</v>
      </c>
      <c r="AV302" s="64">
        <f t="shared" si="109"/>
        <v>162.00000000000009</v>
      </c>
      <c r="AW302" s="60"/>
      <c r="AX302" s="61" t="str">
        <f t="shared" si="116"/>
        <v>CaptaciónCaptación0.2025</v>
      </c>
      <c r="AY302" s="61" t="s">
        <v>4</v>
      </c>
      <c r="AZ302" s="61" t="s">
        <v>4</v>
      </c>
      <c r="BA302" s="63">
        <v>0.20250000000000012</v>
      </c>
      <c r="BB302" s="64">
        <f t="shared" si="110"/>
        <v>182.25000000000011</v>
      </c>
    </row>
    <row r="303" spans="20:54">
      <c r="T303" s="61" t="str">
        <f t="shared" si="111"/>
        <v>CaptaciónCaptación0.205</v>
      </c>
      <c r="U303" s="61" t="s">
        <v>4</v>
      </c>
      <c r="V303" s="61" t="s">
        <v>4</v>
      </c>
      <c r="W303" s="63">
        <v>0.20500000000000013</v>
      </c>
      <c r="X303" s="64">
        <f t="shared" si="105"/>
        <v>82.000000000000043</v>
      </c>
      <c r="Y303" s="60"/>
      <c r="Z303" s="61" t="str">
        <f t="shared" si="112"/>
        <v>CaptaciónCaptación0.205</v>
      </c>
      <c r="AA303" s="61" t="s">
        <v>4</v>
      </c>
      <c r="AB303" s="61" t="s">
        <v>4</v>
      </c>
      <c r="AC303" s="63">
        <v>0.20500000000000013</v>
      </c>
      <c r="AD303" s="64">
        <f t="shared" si="106"/>
        <v>102.50000000000006</v>
      </c>
      <c r="AE303" s="60"/>
      <c r="AF303" s="61" t="str">
        <f t="shared" si="113"/>
        <v>CaptaciónCaptación0.205</v>
      </c>
      <c r="AG303" s="61" t="s">
        <v>4</v>
      </c>
      <c r="AH303" s="61" t="s">
        <v>4</v>
      </c>
      <c r="AI303" s="63">
        <v>0.20500000000000013</v>
      </c>
      <c r="AJ303" s="64">
        <f t="shared" si="107"/>
        <v>123.00000000000009</v>
      </c>
      <c r="AK303" s="60"/>
      <c r="AL303" s="61" t="str">
        <f t="shared" si="114"/>
        <v>CaptaciónCaptación0.205</v>
      </c>
      <c r="AM303" s="61" t="s">
        <v>4</v>
      </c>
      <c r="AN303" s="61" t="s">
        <v>4</v>
      </c>
      <c r="AO303" s="63">
        <v>0.20500000000000013</v>
      </c>
      <c r="AP303" s="64">
        <f t="shared" si="108"/>
        <v>143.50000000000009</v>
      </c>
      <c r="AQ303" s="60"/>
      <c r="AR303" s="61" t="str">
        <f t="shared" si="115"/>
        <v>CaptaciónCaptación0.205</v>
      </c>
      <c r="AS303" s="61" t="s">
        <v>4</v>
      </c>
      <c r="AT303" s="61" t="s">
        <v>4</v>
      </c>
      <c r="AU303" s="63">
        <v>0.20500000000000013</v>
      </c>
      <c r="AV303" s="64">
        <f t="shared" si="109"/>
        <v>164.00000000000009</v>
      </c>
      <c r="AW303" s="60"/>
      <c r="AX303" s="61" t="str">
        <f t="shared" si="116"/>
        <v>CaptaciónCaptación0.205</v>
      </c>
      <c r="AY303" s="61" t="s">
        <v>4</v>
      </c>
      <c r="AZ303" s="61" t="s">
        <v>4</v>
      </c>
      <c r="BA303" s="63">
        <v>0.20500000000000013</v>
      </c>
      <c r="BB303" s="64">
        <f t="shared" si="110"/>
        <v>184.50000000000011</v>
      </c>
    </row>
    <row r="304" spans="20:54">
      <c r="T304" s="61" t="str">
        <f t="shared" si="111"/>
        <v>CaptaciónCaptación0.2075</v>
      </c>
      <c r="U304" s="61" t="s">
        <v>4</v>
      </c>
      <c r="V304" s="61" t="s">
        <v>4</v>
      </c>
      <c r="W304" s="63">
        <v>0.20750000000000013</v>
      </c>
      <c r="X304" s="64">
        <f t="shared" si="105"/>
        <v>83.000000000000057</v>
      </c>
      <c r="Y304" s="60"/>
      <c r="Z304" s="61" t="str">
        <f t="shared" si="112"/>
        <v>CaptaciónCaptación0.2075</v>
      </c>
      <c r="AA304" s="61" t="s">
        <v>4</v>
      </c>
      <c r="AB304" s="61" t="s">
        <v>4</v>
      </c>
      <c r="AC304" s="63">
        <v>0.20750000000000013</v>
      </c>
      <c r="AD304" s="64">
        <f t="shared" si="106"/>
        <v>103.75000000000006</v>
      </c>
      <c r="AE304" s="60"/>
      <c r="AF304" s="61" t="str">
        <f t="shared" si="113"/>
        <v>CaptaciónCaptación0.2075</v>
      </c>
      <c r="AG304" s="61" t="s">
        <v>4</v>
      </c>
      <c r="AH304" s="61" t="s">
        <v>4</v>
      </c>
      <c r="AI304" s="63">
        <v>0.20750000000000013</v>
      </c>
      <c r="AJ304" s="64">
        <f t="shared" si="107"/>
        <v>124.50000000000007</v>
      </c>
      <c r="AK304" s="60"/>
      <c r="AL304" s="61" t="str">
        <f t="shared" si="114"/>
        <v>CaptaciónCaptación0.2075</v>
      </c>
      <c r="AM304" s="61" t="s">
        <v>4</v>
      </c>
      <c r="AN304" s="61" t="s">
        <v>4</v>
      </c>
      <c r="AO304" s="63">
        <v>0.20750000000000013</v>
      </c>
      <c r="AP304" s="64">
        <f t="shared" si="108"/>
        <v>145.25000000000009</v>
      </c>
      <c r="AQ304" s="60"/>
      <c r="AR304" s="61" t="str">
        <f t="shared" si="115"/>
        <v>CaptaciónCaptación0.2075</v>
      </c>
      <c r="AS304" s="61" t="s">
        <v>4</v>
      </c>
      <c r="AT304" s="61" t="s">
        <v>4</v>
      </c>
      <c r="AU304" s="63">
        <v>0.20750000000000013</v>
      </c>
      <c r="AV304" s="64">
        <f t="shared" si="109"/>
        <v>166.00000000000011</v>
      </c>
      <c r="AW304" s="60"/>
      <c r="AX304" s="61" t="str">
        <f t="shared" si="116"/>
        <v>CaptaciónCaptación0.2075</v>
      </c>
      <c r="AY304" s="61" t="s">
        <v>4</v>
      </c>
      <c r="AZ304" s="61" t="s">
        <v>4</v>
      </c>
      <c r="BA304" s="63">
        <v>0.20750000000000013</v>
      </c>
      <c r="BB304" s="64">
        <f t="shared" si="110"/>
        <v>186.75000000000011</v>
      </c>
    </row>
    <row r="305" spans="20:54">
      <c r="T305" s="61" t="str">
        <f t="shared" si="111"/>
        <v>CaptaciónCaptación0.21</v>
      </c>
      <c r="U305" s="61" t="s">
        <v>4</v>
      </c>
      <c r="V305" s="61" t="s">
        <v>4</v>
      </c>
      <c r="W305" s="63">
        <v>0.21000000000000013</v>
      </c>
      <c r="X305" s="64">
        <f t="shared" si="105"/>
        <v>84.000000000000057</v>
      </c>
      <c r="Y305" s="60"/>
      <c r="Z305" s="61" t="str">
        <f t="shared" si="112"/>
        <v>CaptaciónCaptación0.21</v>
      </c>
      <c r="AA305" s="61" t="s">
        <v>4</v>
      </c>
      <c r="AB305" s="61" t="s">
        <v>4</v>
      </c>
      <c r="AC305" s="63">
        <v>0.21000000000000013</v>
      </c>
      <c r="AD305" s="64">
        <f t="shared" si="106"/>
        <v>105.00000000000007</v>
      </c>
      <c r="AE305" s="60"/>
      <c r="AF305" s="61" t="str">
        <f t="shared" si="113"/>
        <v>CaptaciónCaptación0.21</v>
      </c>
      <c r="AG305" s="61" t="s">
        <v>4</v>
      </c>
      <c r="AH305" s="61" t="s">
        <v>4</v>
      </c>
      <c r="AI305" s="63">
        <v>0.21000000000000013</v>
      </c>
      <c r="AJ305" s="64">
        <f t="shared" si="107"/>
        <v>126.00000000000007</v>
      </c>
      <c r="AK305" s="60"/>
      <c r="AL305" s="61" t="str">
        <f t="shared" si="114"/>
        <v>CaptaciónCaptación0.21</v>
      </c>
      <c r="AM305" s="61" t="s">
        <v>4</v>
      </c>
      <c r="AN305" s="61" t="s">
        <v>4</v>
      </c>
      <c r="AO305" s="63">
        <v>0.21000000000000013</v>
      </c>
      <c r="AP305" s="64">
        <f t="shared" si="108"/>
        <v>147.00000000000009</v>
      </c>
      <c r="AQ305" s="60"/>
      <c r="AR305" s="61" t="str">
        <f t="shared" si="115"/>
        <v>CaptaciónCaptación0.21</v>
      </c>
      <c r="AS305" s="61" t="s">
        <v>4</v>
      </c>
      <c r="AT305" s="61" t="s">
        <v>4</v>
      </c>
      <c r="AU305" s="63">
        <v>0.21000000000000013</v>
      </c>
      <c r="AV305" s="64">
        <f t="shared" si="109"/>
        <v>168.00000000000011</v>
      </c>
      <c r="AW305" s="60"/>
      <c r="AX305" s="61" t="str">
        <f t="shared" si="116"/>
        <v>CaptaciónCaptación0.21</v>
      </c>
      <c r="AY305" s="61" t="s">
        <v>4</v>
      </c>
      <c r="AZ305" s="61" t="s">
        <v>4</v>
      </c>
      <c r="BA305" s="63">
        <v>0.21000000000000013</v>
      </c>
      <c r="BB305" s="64">
        <f t="shared" si="110"/>
        <v>189.00000000000011</v>
      </c>
    </row>
    <row r="307" spans="20:54">
      <c r="T307" s="53" t="s">
        <v>40</v>
      </c>
      <c r="U307" s="53" t="s">
        <v>37</v>
      </c>
      <c r="V307" s="65" t="s">
        <v>3</v>
      </c>
      <c r="W307" s="53" t="s">
        <v>43</v>
      </c>
      <c r="X307" s="53" t="s">
        <v>39</v>
      </c>
      <c r="Z307" s="53" t="s">
        <v>40</v>
      </c>
      <c r="AA307" s="53" t="s">
        <v>37</v>
      </c>
      <c r="AB307" s="65" t="s">
        <v>3</v>
      </c>
      <c r="AC307" s="53" t="s">
        <v>43</v>
      </c>
      <c r="AD307" s="53" t="s">
        <v>39</v>
      </c>
      <c r="AF307" s="53" t="s">
        <v>40</v>
      </c>
      <c r="AG307" s="53" t="s">
        <v>37</v>
      </c>
      <c r="AH307" s="65" t="s">
        <v>3</v>
      </c>
      <c r="AI307" s="53" t="s">
        <v>43</v>
      </c>
      <c r="AJ307" s="53" t="s">
        <v>39</v>
      </c>
      <c r="AL307" s="53" t="s">
        <v>40</v>
      </c>
      <c r="AM307" s="53" t="s">
        <v>37</v>
      </c>
      <c r="AN307" s="65" t="s">
        <v>3</v>
      </c>
      <c r="AO307" s="53" t="s">
        <v>43</v>
      </c>
      <c r="AP307" s="53" t="s">
        <v>39</v>
      </c>
      <c r="AR307" s="53" t="s">
        <v>40</v>
      </c>
      <c r="AS307" s="53" t="s">
        <v>37</v>
      </c>
      <c r="AT307" s="65" t="s">
        <v>3</v>
      </c>
      <c r="AU307" s="53" t="s">
        <v>43</v>
      </c>
      <c r="AV307" s="53" t="s">
        <v>39</v>
      </c>
      <c r="AX307" s="53" t="s">
        <v>40</v>
      </c>
      <c r="AY307" s="53" t="s">
        <v>37</v>
      </c>
      <c r="AZ307" s="65" t="s">
        <v>3</v>
      </c>
      <c r="BA307" s="53" t="s">
        <v>43</v>
      </c>
      <c r="BB307" s="53" t="s">
        <v>39</v>
      </c>
    </row>
    <row r="308" spans="20:54">
      <c r="T308" s="66" t="str">
        <f>"Tarjeta de Crédito"&amp;U308&amp;V308</f>
        <v>Tarjeta de CréditoTC_AgenciasClásica</v>
      </c>
      <c r="U308" s="66" t="s">
        <v>41</v>
      </c>
      <c r="V308" s="66" t="s">
        <v>9</v>
      </c>
      <c r="W308" s="67">
        <v>2500</v>
      </c>
      <c r="X308" s="67">
        <f>W308*4/8</f>
        <v>1250</v>
      </c>
      <c r="Z308" s="66" t="str">
        <f>"Tarjeta de Crédito"&amp;AA308&amp;AB308</f>
        <v>Tarjeta de CréditoTC_AgenciasClásica</v>
      </c>
      <c r="AA308" s="66" t="s">
        <v>41</v>
      </c>
      <c r="AB308" s="66" t="s">
        <v>9</v>
      </c>
      <c r="AC308" s="67">
        <v>2500</v>
      </c>
      <c r="AD308" s="67">
        <f>AC308*5/8</f>
        <v>1562.5</v>
      </c>
      <c r="AF308" s="66" t="str">
        <f>"Tarjeta de Crédito"&amp;AG308&amp;AH308</f>
        <v>Tarjeta de CréditoTC_AgenciasClásica</v>
      </c>
      <c r="AG308" s="66" t="s">
        <v>41</v>
      </c>
      <c r="AH308" s="66" t="s">
        <v>9</v>
      </c>
      <c r="AI308" s="67">
        <v>2500</v>
      </c>
      <c r="AJ308" s="67">
        <f>AI308*6/8</f>
        <v>1875</v>
      </c>
      <c r="AL308" s="66" t="str">
        <f>"Tarjeta de Crédito"&amp;AM308&amp;AN308</f>
        <v>Tarjeta de CréditoTC_AgenciasClásica</v>
      </c>
      <c r="AM308" s="66" t="s">
        <v>41</v>
      </c>
      <c r="AN308" s="66" t="s">
        <v>9</v>
      </c>
      <c r="AO308" s="67">
        <v>2500</v>
      </c>
      <c r="AP308" s="67">
        <f>AO308*7/8</f>
        <v>2187.5</v>
      </c>
      <c r="AR308" s="66" t="str">
        <f>"Tarjeta de Crédito"&amp;AS308&amp;AT308</f>
        <v>Tarjeta de CréditoTC_AgenciasClásica</v>
      </c>
      <c r="AS308" s="66" t="s">
        <v>41</v>
      </c>
      <c r="AT308" s="66" t="s">
        <v>9</v>
      </c>
      <c r="AU308" s="67">
        <v>2500</v>
      </c>
      <c r="AV308" s="67">
        <f>AU308*8/8</f>
        <v>2500</v>
      </c>
      <c r="AX308" s="66" t="str">
        <f>"Tarjeta de Crédito"&amp;AY308&amp;AZ308</f>
        <v>Tarjeta de CréditoTC_AgenciasClásica</v>
      </c>
      <c r="AY308" s="66" t="s">
        <v>41</v>
      </c>
      <c r="AZ308" s="66" t="s">
        <v>9</v>
      </c>
      <c r="BA308" s="67">
        <v>2500</v>
      </c>
      <c r="BB308" s="67">
        <f>BA308*9/8</f>
        <v>2812.5</v>
      </c>
    </row>
    <row r="309" spans="20:54">
      <c r="T309" s="66" t="str">
        <f>"Tarjeta de Crédito"&amp;U309&amp;V309</f>
        <v>Tarjeta de CréditoTC_AgenciasOro</v>
      </c>
      <c r="U309" s="66" t="s">
        <v>41</v>
      </c>
      <c r="V309" s="66" t="s">
        <v>10</v>
      </c>
      <c r="W309" s="67">
        <v>3000</v>
      </c>
      <c r="X309" s="67">
        <f>W309*4/8</f>
        <v>1500</v>
      </c>
      <c r="Z309" s="66" t="str">
        <f>"Tarjeta de Crédito"&amp;AA309&amp;AB309</f>
        <v>Tarjeta de CréditoTC_AgenciasOro</v>
      </c>
      <c r="AA309" s="66" t="s">
        <v>41</v>
      </c>
      <c r="AB309" s="66" t="s">
        <v>10</v>
      </c>
      <c r="AC309" s="67">
        <v>3000</v>
      </c>
      <c r="AD309" s="67">
        <f>AC309*5/8</f>
        <v>1875</v>
      </c>
      <c r="AF309" s="66" t="str">
        <f>"Tarjeta de Crédito"&amp;AG309&amp;AH309</f>
        <v>Tarjeta de CréditoTC_AgenciasOro</v>
      </c>
      <c r="AG309" s="66" t="s">
        <v>41</v>
      </c>
      <c r="AH309" s="66" t="s">
        <v>10</v>
      </c>
      <c r="AI309" s="67">
        <v>3000</v>
      </c>
      <c r="AJ309" s="67">
        <f>AI309*6/8</f>
        <v>2250</v>
      </c>
      <c r="AL309" s="66" t="str">
        <f>"Tarjeta de Crédito"&amp;AM309&amp;AN309</f>
        <v>Tarjeta de CréditoTC_AgenciasOro</v>
      </c>
      <c r="AM309" s="66" t="s">
        <v>41</v>
      </c>
      <c r="AN309" s="66" t="s">
        <v>10</v>
      </c>
      <c r="AO309" s="67">
        <v>3000</v>
      </c>
      <c r="AP309" s="67">
        <f>AO309*7/8</f>
        <v>2625</v>
      </c>
      <c r="AR309" s="66" t="str">
        <f>"Tarjeta de Crédito"&amp;AS309&amp;AT309</f>
        <v>Tarjeta de CréditoTC_AgenciasOro</v>
      </c>
      <c r="AS309" s="66" t="s">
        <v>41</v>
      </c>
      <c r="AT309" s="66" t="s">
        <v>10</v>
      </c>
      <c r="AU309" s="67">
        <v>3000</v>
      </c>
      <c r="AV309" s="67">
        <f>AU309*8/8</f>
        <v>3000</v>
      </c>
      <c r="AX309" s="66" t="str">
        <f>"Tarjeta de Crédito"&amp;AY309&amp;AZ309</f>
        <v>Tarjeta de CréditoTC_AgenciasOro</v>
      </c>
      <c r="AY309" s="66" t="s">
        <v>41</v>
      </c>
      <c r="AZ309" s="66" t="s">
        <v>10</v>
      </c>
      <c r="BA309" s="67">
        <v>3000</v>
      </c>
      <c r="BB309" s="67">
        <f>BA309*9/8</f>
        <v>3375</v>
      </c>
    </row>
    <row r="310" spans="20:54">
      <c r="T310" s="66" t="str">
        <f>"Tarjeta de Crédito"&amp;U310&amp;V310</f>
        <v>Tarjeta de CréditoTC_AgenciasPlatinum</v>
      </c>
      <c r="U310" s="66" t="s">
        <v>41</v>
      </c>
      <c r="V310" s="66" t="s">
        <v>11</v>
      </c>
      <c r="W310" s="67">
        <v>4000</v>
      </c>
      <c r="X310" s="67">
        <f>W310*4/8</f>
        <v>2000</v>
      </c>
      <c r="Z310" s="66" t="str">
        <f>"Tarjeta de Crédito"&amp;AA310&amp;AB310</f>
        <v>Tarjeta de CréditoTC_AgenciasPlatinum</v>
      </c>
      <c r="AA310" s="66" t="s">
        <v>41</v>
      </c>
      <c r="AB310" s="66" t="s">
        <v>11</v>
      </c>
      <c r="AC310" s="67">
        <v>4000</v>
      </c>
      <c r="AD310" s="67">
        <f>AC310*5/8</f>
        <v>2500</v>
      </c>
      <c r="AF310" s="66" t="str">
        <f>"Tarjeta de Crédito"&amp;AG310&amp;AH310</f>
        <v>Tarjeta de CréditoTC_AgenciasPlatinum</v>
      </c>
      <c r="AG310" s="66" t="s">
        <v>41</v>
      </c>
      <c r="AH310" s="66" t="s">
        <v>11</v>
      </c>
      <c r="AI310" s="67">
        <v>4000</v>
      </c>
      <c r="AJ310" s="67">
        <f>AI310*6/8</f>
        <v>3000</v>
      </c>
      <c r="AL310" s="66" t="str">
        <f>"Tarjeta de Crédito"&amp;AM310&amp;AN310</f>
        <v>Tarjeta de CréditoTC_AgenciasPlatinum</v>
      </c>
      <c r="AM310" s="66" t="s">
        <v>41</v>
      </c>
      <c r="AN310" s="66" t="s">
        <v>11</v>
      </c>
      <c r="AO310" s="67">
        <v>4000</v>
      </c>
      <c r="AP310" s="67">
        <f>AO310*7/8</f>
        <v>3500</v>
      </c>
      <c r="AR310" s="66" t="str">
        <f>"Tarjeta de Crédito"&amp;AS310&amp;AT310</f>
        <v>Tarjeta de CréditoTC_AgenciasPlatinum</v>
      </c>
      <c r="AS310" s="66" t="s">
        <v>41</v>
      </c>
      <c r="AT310" s="66" t="s">
        <v>11</v>
      </c>
      <c r="AU310" s="67">
        <v>4000</v>
      </c>
      <c r="AV310" s="67">
        <f>AU310*8/8</f>
        <v>4000</v>
      </c>
      <c r="AX310" s="66" t="str">
        <f>"Tarjeta de Crédito"&amp;AY310&amp;AZ310</f>
        <v>Tarjeta de CréditoTC_AgenciasPlatinum</v>
      </c>
      <c r="AY310" s="66" t="s">
        <v>41</v>
      </c>
      <c r="AZ310" s="66" t="s">
        <v>11</v>
      </c>
      <c r="BA310" s="67">
        <v>4000</v>
      </c>
      <c r="BB310" s="67">
        <f>BA310*9/8</f>
        <v>4500</v>
      </c>
    </row>
    <row r="311" spans="20:54">
      <c r="T311" s="66" t="str">
        <f>"Tarjeta de Crédito"&amp;U311&amp;V311</f>
        <v>Tarjeta de CréditoTC_AgenciasSignature</v>
      </c>
      <c r="U311" s="66" t="s">
        <v>41</v>
      </c>
      <c r="V311" s="66" t="s">
        <v>12</v>
      </c>
      <c r="W311" s="67">
        <v>5000</v>
      </c>
      <c r="X311" s="67">
        <f>W311*4/8</f>
        <v>2500</v>
      </c>
      <c r="Z311" s="66" t="str">
        <f>"Tarjeta de Crédito"&amp;AA311&amp;AB311</f>
        <v>Tarjeta de CréditoTC_AgenciasSignature</v>
      </c>
      <c r="AA311" s="66" t="s">
        <v>41</v>
      </c>
      <c r="AB311" s="66" t="s">
        <v>12</v>
      </c>
      <c r="AC311" s="67">
        <v>5000</v>
      </c>
      <c r="AD311" s="67">
        <f>AC311*5/8</f>
        <v>3125</v>
      </c>
      <c r="AF311" s="66" t="str">
        <f>"Tarjeta de Crédito"&amp;AG311&amp;AH311</f>
        <v>Tarjeta de CréditoTC_AgenciasSignature</v>
      </c>
      <c r="AG311" s="66" t="s">
        <v>41</v>
      </c>
      <c r="AH311" s="66" t="s">
        <v>12</v>
      </c>
      <c r="AI311" s="67">
        <v>5000</v>
      </c>
      <c r="AJ311" s="67">
        <f>AI311*6/8</f>
        <v>3750</v>
      </c>
      <c r="AL311" s="66" t="str">
        <f>"Tarjeta de Crédito"&amp;AM311&amp;AN311</f>
        <v>Tarjeta de CréditoTC_AgenciasSignature</v>
      </c>
      <c r="AM311" s="66" t="s">
        <v>41</v>
      </c>
      <c r="AN311" s="66" t="s">
        <v>12</v>
      </c>
      <c r="AO311" s="67">
        <v>5000</v>
      </c>
      <c r="AP311" s="67">
        <f>AO311*7/8</f>
        <v>4375</v>
      </c>
      <c r="AR311" s="66" t="str">
        <f>"Tarjeta de Crédito"&amp;AS311&amp;AT311</f>
        <v>Tarjeta de CréditoTC_AgenciasSignature</v>
      </c>
      <c r="AS311" s="66" t="s">
        <v>41</v>
      </c>
      <c r="AT311" s="66" t="s">
        <v>12</v>
      </c>
      <c r="AU311" s="67">
        <v>5000</v>
      </c>
      <c r="AV311" s="67">
        <f>AU311*8/8</f>
        <v>5000</v>
      </c>
      <c r="AX311" s="66" t="str">
        <f>"Tarjeta de Crédito"&amp;AY311&amp;AZ311</f>
        <v>Tarjeta de CréditoTC_AgenciasSignature</v>
      </c>
      <c r="AY311" s="66" t="s">
        <v>41</v>
      </c>
      <c r="AZ311" s="66" t="s">
        <v>12</v>
      </c>
      <c r="BA311" s="67">
        <v>5000</v>
      </c>
      <c r="BB311" s="67">
        <f>BA311*9/8</f>
        <v>5625</v>
      </c>
    </row>
    <row r="313" spans="20:54">
      <c r="T313" s="53" t="s">
        <v>40</v>
      </c>
      <c r="U313" s="53" t="s">
        <v>37</v>
      </c>
      <c r="V313" s="65" t="s">
        <v>3</v>
      </c>
      <c r="W313" s="53" t="s">
        <v>43</v>
      </c>
      <c r="X313" s="53" t="s">
        <v>39</v>
      </c>
      <c r="Z313" s="53" t="s">
        <v>40</v>
      </c>
      <c r="AA313" s="53" t="s">
        <v>37</v>
      </c>
      <c r="AB313" s="65" t="s">
        <v>3</v>
      </c>
      <c r="AC313" s="53" t="s">
        <v>43</v>
      </c>
      <c r="AD313" s="53" t="s">
        <v>39</v>
      </c>
      <c r="AF313" s="53" t="s">
        <v>40</v>
      </c>
      <c r="AG313" s="53" t="s">
        <v>37</v>
      </c>
      <c r="AH313" s="65" t="s">
        <v>3</v>
      </c>
      <c r="AI313" s="53" t="s">
        <v>43</v>
      </c>
      <c r="AJ313" s="53" t="s">
        <v>39</v>
      </c>
      <c r="AL313" s="53" t="s">
        <v>40</v>
      </c>
      <c r="AM313" s="53" t="s">
        <v>37</v>
      </c>
      <c r="AN313" s="65" t="s">
        <v>3</v>
      </c>
      <c r="AO313" s="53" t="s">
        <v>43</v>
      </c>
      <c r="AP313" s="53" t="s">
        <v>39</v>
      </c>
      <c r="AR313" s="53" t="s">
        <v>40</v>
      </c>
      <c r="AS313" s="53" t="s">
        <v>37</v>
      </c>
      <c r="AT313" s="65" t="s">
        <v>3</v>
      </c>
      <c r="AU313" s="53" t="s">
        <v>43</v>
      </c>
      <c r="AV313" s="53" t="s">
        <v>39</v>
      </c>
      <c r="AX313" s="53" t="s">
        <v>40</v>
      </c>
      <c r="AY313" s="53" t="s">
        <v>37</v>
      </c>
      <c r="AZ313" s="65" t="s">
        <v>3</v>
      </c>
      <c r="BA313" s="53" t="s">
        <v>43</v>
      </c>
      <c r="BB313" s="53" t="s">
        <v>39</v>
      </c>
    </row>
    <row r="314" spans="20:54">
      <c r="T314" s="66" t="str">
        <f>"Tarjeta de Crédito"&amp;U314&amp;V314</f>
        <v>Tarjeta de CréditoTC_ContactClásica</v>
      </c>
      <c r="U314" s="66" t="s">
        <v>42</v>
      </c>
      <c r="V314" s="66" t="s">
        <v>9</v>
      </c>
      <c r="W314" s="67">
        <v>1400</v>
      </c>
      <c r="X314" s="67">
        <f>W314*4/8</f>
        <v>700</v>
      </c>
      <c r="Z314" s="66" t="str">
        <f>"Tarjeta de Crédito"&amp;AA314&amp;AB314</f>
        <v>Tarjeta de CréditoTC_ContactClásica</v>
      </c>
      <c r="AA314" s="66" t="s">
        <v>42</v>
      </c>
      <c r="AB314" s="66" t="s">
        <v>9</v>
      </c>
      <c r="AC314" s="67">
        <v>1400</v>
      </c>
      <c r="AD314" s="67">
        <f>AC314*5/8</f>
        <v>875</v>
      </c>
      <c r="AF314" s="66" t="str">
        <f>"Tarjeta de Crédito"&amp;AG314&amp;AH314</f>
        <v>Tarjeta de CréditoTC_ContactClásica</v>
      </c>
      <c r="AG314" s="66" t="s">
        <v>42</v>
      </c>
      <c r="AH314" s="66" t="s">
        <v>9</v>
      </c>
      <c r="AI314" s="67">
        <v>1400</v>
      </c>
      <c r="AJ314" s="67">
        <f>AI314*6/8</f>
        <v>1050</v>
      </c>
      <c r="AL314" s="66" t="str">
        <f>"Tarjeta de Crédito"&amp;AM314&amp;AN314</f>
        <v>Tarjeta de CréditoTC_ContactClásica</v>
      </c>
      <c r="AM314" s="66" t="s">
        <v>42</v>
      </c>
      <c r="AN314" s="66" t="s">
        <v>9</v>
      </c>
      <c r="AO314" s="67">
        <v>1400</v>
      </c>
      <c r="AP314" s="67">
        <f>AO314*7/8</f>
        <v>1225</v>
      </c>
      <c r="AR314" s="66" t="str">
        <f>"Tarjeta de Crédito"&amp;AS314&amp;AT314</f>
        <v>Tarjeta de CréditoTC_ContactClásica</v>
      </c>
      <c r="AS314" s="66" t="s">
        <v>42</v>
      </c>
      <c r="AT314" s="66" t="s">
        <v>9</v>
      </c>
      <c r="AU314" s="67">
        <v>1400</v>
      </c>
      <c r="AV314" s="67">
        <f>AU314*8/8</f>
        <v>1400</v>
      </c>
      <c r="AX314" s="66" t="str">
        <f>"Tarjeta de Crédito"&amp;AY314&amp;AZ314</f>
        <v>Tarjeta de CréditoTC_ContactClásica</v>
      </c>
      <c r="AY314" s="66" t="s">
        <v>42</v>
      </c>
      <c r="AZ314" s="66" t="s">
        <v>9</v>
      </c>
      <c r="BA314" s="67">
        <v>1400</v>
      </c>
      <c r="BB314" s="67">
        <f>BA314*9/8</f>
        <v>1575</v>
      </c>
    </row>
    <row r="315" spans="20:54">
      <c r="T315" s="66" t="str">
        <f>"Tarjeta de Crédito"&amp;U315&amp;V315</f>
        <v>Tarjeta de CréditoTC_ContactOro</v>
      </c>
      <c r="U315" s="66" t="s">
        <v>42</v>
      </c>
      <c r="V315" s="66" t="s">
        <v>10</v>
      </c>
      <c r="W315" s="67">
        <v>2100</v>
      </c>
      <c r="X315" s="67">
        <f>W315*4/8</f>
        <v>1050</v>
      </c>
      <c r="Z315" s="66" t="str">
        <f>"Tarjeta de Crédito"&amp;AA315&amp;AB315</f>
        <v>Tarjeta de CréditoTC_ContactOro</v>
      </c>
      <c r="AA315" s="66" t="s">
        <v>42</v>
      </c>
      <c r="AB315" s="66" t="s">
        <v>10</v>
      </c>
      <c r="AC315" s="67">
        <v>2100</v>
      </c>
      <c r="AD315" s="67">
        <f>AC315*5/8</f>
        <v>1312.5</v>
      </c>
      <c r="AF315" s="66" t="str">
        <f>"Tarjeta de Crédito"&amp;AG315&amp;AH315</f>
        <v>Tarjeta de CréditoTC_ContactOro</v>
      </c>
      <c r="AG315" s="66" t="s">
        <v>42</v>
      </c>
      <c r="AH315" s="66" t="s">
        <v>10</v>
      </c>
      <c r="AI315" s="67">
        <v>2100</v>
      </c>
      <c r="AJ315" s="67">
        <f>AI315*6/8</f>
        <v>1575</v>
      </c>
      <c r="AL315" s="66" t="str">
        <f>"Tarjeta de Crédito"&amp;AM315&amp;AN315</f>
        <v>Tarjeta de CréditoTC_ContactOro</v>
      </c>
      <c r="AM315" s="66" t="s">
        <v>42</v>
      </c>
      <c r="AN315" s="66" t="s">
        <v>10</v>
      </c>
      <c r="AO315" s="67">
        <v>2100</v>
      </c>
      <c r="AP315" s="67">
        <f>AO315*7/8</f>
        <v>1837.5</v>
      </c>
      <c r="AR315" s="66" t="str">
        <f>"Tarjeta de Crédito"&amp;AS315&amp;AT315</f>
        <v>Tarjeta de CréditoTC_ContactOro</v>
      </c>
      <c r="AS315" s="66" t="s">
        <v>42</v>
      </c>
      <c r="AT315" s="66" t="s">
        <v>10</v>
      </c>
      <c r="AU315" s="67">
        <v>2100</v>
      </c>
      <c r="AV315" s="67">
        <f>AU315*8/8</f>
        <v>2100</v>
      </c>
      <c r="AX315" s="66" t="str">
        <f>"Tarjeta de Crédito"&amp;AY315&amp;AZ315</f>
        <v>Tarjeta de CréditoTC_ContactOro</v>
      </c>
      <c r="AY315" s="66" t="s">
        <v>42</v>
      </c>
      <c r="AZ315" s="66" t="s">
        <v>10</v>
      </c>
      <c r="BA315" s="67">
        <v>2100</v>
      </c>
      <c r="BB315" s="67">
        <f>BA315*9/8</f>
        <v>2362.5</v>
      </c>
    </row>
    <row r="316" spans="20:54">
      <c r="T316" s="66" t="str">
        <f>"Tarjeta de Crédito"&amp;U316&amp;V316</f>
        <v>Tarjeta de CréditoTC_ContactPlatinum</v>
      </c>
      <c r="U316" s="66" t="s">
        <v>42</v>
      </c>
      <c r="V316" s="66" t="s">
        <v>11</v>
      </c>
      <c r="W316" s="67">
        <v>3150</v>
      </c>
      <c r="X316" s="67">
        <f>W316*4/8</f>
        <v>1575</v>
      </c>
      <c r="Z316" s="66" t="str">
        <f>"Tarjeta de Crédito"&amp;AA316&amp;AB316</f>
        <v>Tarjeta de CréditoTC_ContactPlatinum</v>
      </c>
      <c r="AA316" s="66" t="s">
        <v>42</v>
      </c>
      <c r="AB316" s="66" t="s">
        <v>11</v>
      </c>
      <c r="AC316" s="67">
        <v>3150</v>
      </c>
      <c r="AD316" s="67">
        <f>AC316*5/8</f>
        <v>1968.75</v>
      </c>
      <c r="AF316" s="66" t="str">
        <f>"Tarjeta de Crédito"&amp;AG316&amp;AH316</f>
        <v>Tarjeta de CréditoTC_ContactPlatinum</v>
      </c>
      <c r="AG316" s="66" t="s">
        <v>42</v>
      </c>
      <c r="AH316" s="66" t="s">
        <v>11</v>
      </c>
      <c r="AI316" s="67">
        <v>3150</v>
      </c>
      <c r="AJ316" s="67">
        <f>AI316*6/8</f>
        <v>2362.5</v>
      </c>
      <c r="AL316" s="66" t="str">
        <f>"Tarjeta de Crédito"&amp;AM316&amp;AN316</f>
        <v>Tarjeta de CréditoTC_ContactPlatinum</v>
      </c>
      <c r="AM316" s="66" t="s">
        <v>42</v>
      </c>
      <c r="AN316" s="66" t="s">
        <v>11</v>
      </c>
      <c r="AO316" s="67">
        <v>3150</v>
      </c>
      <c r="AP316" s="67">
        <f>AO316*7/8</f>
        <v>2756.25</v>
      </c>
      <c r="AR316" s="66" t="str">
        <f>"Tarjeta de Crédito"&amp;AS316&amp;AT316</f>
        <v>Tarjeta de CréditoTC_ContactPlatinum</v>
      </c>
      <c r="AS316" s="66" t="s">
        <v>42</v>
      </c>
      <c r="AT316" s="66" t="s">
        <v>11</v>
      </c>
      <c r="AU316" s="67">
        <v>3150</v>
      </c>
      <c r="AV316" s="67">
        <f>AU316*8/8</f>
        <v>3150</v>
      </c>
      <c r="AX316" s="66" t="str">
        <f>"Tarjeta de Crédito"&amp;AY316&amp;AZ316</f>
        <v>Tarjeta de CréditoTC_ContactPlatinum</v>
      </c>
      <c r="AY316" s="66" t="s">
        <v>42</v>
      </c>
      <c r="AZ316" s="66" t="s">
        <v>11</v>
      </c>
      <c r="BA316" s="67">
        <v>3150</v>
      </c>
      <c r="BB316" s="67">
        <f>BA316*9/8</f>
        <v>3543.75</v>
      </c>
    </row>
    <row r="317" spans="20:54">
      <c r="T317" s="66" t="str">
        <f>"Tarjeta de Crédito"&amp;U317&amp;V317</f>
        <v>Tarjeta de CréditoTC_ContactSignature</v>
      </c>
      <c r="U317" s="66" t="s">
        <v>42</v>
      </c>
      <c r="V317" s="66" t="s">
        <v>12</v>
      </c>
      <c r="W317" s="67">
        <v>3850</v>
      </c>
      <c r="X317" s="67">
        <f>W317*4/8</f>
        <v>1925</v>
      </c>
      <c r="Z317" s="66" t="str">
        <f>"Tarjeta de Crédito"&amp;AA317&amp;AB317</f>
        <v>Tarjeta de CréditoTC_ContactSignature</v>
      </c>
      <c r="AA317" s="66" t="s">
        <v>42</v>
      </c>
      <c r="AB317" s="66" t="s">
        <v>12</v>
      </c>
      <c r="AC317" s="67">
        <v>3850</v>
      </c>
      <c r="AD317" s="67">
        <f>AC317*5/8</f>
        <v>2406.25</v>
      </c>
      <c r="AF317" s="66" t="str">
        <f>"Tarjeta de Crédito"&amp;AG317&amp;AH317</f>
        <v>Tarjeta de CréditoTC_ContactSignature</v>
      </c>
      <c r="AG317" s="66" t="s">
        <v>42</v>
      </c>
      <c r="AH317" s="66" t="s">
        <v>12</v>
      </c>
      <c r="AI317" s="67">
        <v>3850</v>
      </c>
      <c r="AJ317" s="67">
        <f>AI317*6/8</f>
        <v>2887.5</v>
      </c>
      <c r="AL317" s="66" t="str">
        <f>"Tarjeta de Crédito"&amp;AM317&amp;AN317</f>
        <v>Tarjeta de CréditoTC_ContactSignature</v>
      </c>
      <c r="AM317" s="66" t="s">
        <v>42</v>
      </c>
      <c r="AN317" s="66" t="s">
        <v>12</v>
      </c>
      <c r="AO317" s="67">
        <v>3850</v>
      </c>
      <c r="AP317" s="67">
        <f>AO317*7/8</f>
        <v>3368.75</v>
      </c>
      <c r="AR317" s="66" t="str">
        <f>"Tarjeta de Crédito"&amp;AS317&amp;AT317</f>
        <v>Tarjeta de CréditoTC_ContactSignature</v>
      </c>
      <c r="AS317" s="66" t="s">
        <v>42</v>
      </c>
      <c r="AT317" s="66" t="s">
        <v>12</v>
      </c>
      <c r="AU317" s="67">
        <v>3850</v>
      </c>
      <c r="AV317" s="67">
        <f>AU317*8/8</f>
        <v>3850</v>
      </c>
      <c r="AX317" s="66" t="str">
        <f>"Tarjeta de Crédito"&amp;AY317&amp;AZ317</f>
        <v>Tarjeta de CréditoTC_ContactSignature</v>
      </c>
      <c r="AY317" s="66" t="s">
        <v>42</v>
      </c>
      <c r="AZ317" s="66" t="s">
        <v>12</v>
      </c>
      <c r="BA317" s="67">
        <v>3850</v>
      </c>
      <c r="BB317" s="67">
        <f>BA317*9/8</f>
        <v>4331.25</v>
      </c>
    </row>
    <row r="319" spans="20:54">
      <c r="T319" s="53" t="s">
        <v>40</v>
      </c>
      <c r="U319" s="53" t="s">
        <v>37</v>
      </c>
      <c r="V319" s="65" t="s">
        <v>3</v>
      </c>
      <c r="W319" s="53" t="s">
        <v>43</v>
      </c>
      <c r="X319" s="53" t="s">
        <v>39</v>
      </c>
      <c r="Z319" s="53" t="s">
        <v>40</v>
      </c>
      <c r="AA319" s="53" t="s">
        <v>37</v>
      </c>
      <c r="AB319" s="65" t="s">
        <v>3</v>
      </c>
      <c r="AC319" s="53" t="s">
        <v>43</v>
      </c>
      <c r="AD319" s="53" t="s">
        <v>39</v>
      </c>
      <c r="AF319" s="53" t="s">
        <v>40</v>
      </c>
      <c r="AG319" s="53" t="s">
        <v>37</v>
      </c>
      <c r="AH319" s="65" t="s">
        <v>3</v>
      </c>
      <c r="AI319" s="53" t="s">
        <v>43</v>
      </c>
      <c r="AJ319" s="53" t="s">
        <v>39</v>
      </c>
      <c r="AL319" s="53" t="s">
        <v>40</v>
      </c>
      <c r="AM319" s="53" t="s">
        <v>37</v>
      </c>
      <c r="AN319" s="65" t="s">
        <v>3</v>
      </c>
      <c r="AO319" s="53" t="s">
        <v>43</v>
      </c>
      <c r="AP319" s="53" t="s">
        <v>39</v>
      </c>
      <c r="AR319" s="53" t="s">
        <v>40</v>
      </c>
      <c r="AS319" s="53" t="s">
        <v>37</v>
      </c>
      <c r="AT319" s="65" t="s">
        <v>3</v>
      </c>
      <c r="AU319" s="53" t="s">
        <v>43</v>
      </c>
      <c r="AV319" s="53" t="s">
        <v>39</v>
      </c>
      <c r="AX319" s="53" t="s">
        <v>40</v>
      </c>
      <c r="AY319" s="53" t="s">
        <v>37</v>
      </c>
      <c r="AZ319" s="65" t="s">
        <v>3</v>
      </c>
      <c r="BA319" s="53" t="s">
        <v>43</v>
      </c>
      <c r="BB319" s="53" t="s">
        <v>39</v>
      </c>
    </row>
    <row r="320" spans="20:54">
      <c r="T320" s="66" t="str">
        <f>"Tarjeta de Crédito"&amp;U320&amp;V320</f>
        <v>Tarjeta de CréditoTC_XsellClásica</v>
      </c>
      <c r="U320" s="66" t="s">
        <v>44</v>
      </c>
      <c r="V320" s="66" t="s">
        <v>9</v>
      </c>
      <c r="W320" s="67">
        <v>1250</v>
      </c>
      <c r="X320" s="67">
        <f>W320*4/8</f>
        <v>625</v>
      </c>
      <c r="Z320" s="66" t="str">
        <f>"Tarjeta de Crédito"&amp;AA320&amp;AB320</f>
        <v>Tarjeta de CréditoTC_XsellClásica</v>
      </c>
      <c r="AA320" s="66" t="s">
        <v>44</v>
      </c>
      <c r="AB320" s="66" t="s">
        <v>9</v>
      </c>
      <c r="AC320" s="67">
        <v>1250</v>
      </c>
      <c r="AD320" s="67">
        <f>AC320*5/8</f>
        <v>781.25</v>
      </c>
      <c r="AF320" s="66" t="str">
        <f>"Tarjeta de Crédito"&amp;AG320&amp;AH320</f>
        <v>Tarjeta de CréditoTC_XsellClásica</v>
      </c>
      <c r="AG320" s="66" t="s">
        <v>44</v>
      </c>
      <c r="AH320" s="66" t="s">
        <v>9</v>
      </c>
      <c r="AI320" s="67">
        <v>1250</v>
      </c>
      <c r="AJ320" s="67">
        <f>AI320*6/8</f>
        <v>937.5</v>
      </c>
      <c r="AL320" s="66" t="str">
        <f>"Tarjeta de Crédito"&amp;AM320&amp;AN320</f>
        <v>Tarjeta de CréditoTC_XsellClásica</v>
      </c>
      <c r="AM320" s="66" t="s">
        <v>44</v>
      </c>
      <c r="AN320" s="66" t="s">
        <v>9</v>
      </c>
      <c r="AO320" s="67">
        <v>1250</v>
      </c>
      <c r="AP320" s="67">
        <f>AO320*7/8</f>
        <v>1093.75</v>
      </c>
      <c r="AR320" s="66" t="str">
        <f>"Tarjeta de Crédito"&amp;AS320&amp;AT320</f>
        <v>Tarjeta de CréditoTC_XsellClásica</v>
      </c>
      <c r="AS320" s="66" t="s">
        <v>44</v>
      </c>
      <c r="AT320" s="66" t="s">
        <v>9</v>
      </c>
      <c r="AU320" s="67">
        <v>1250</v>
      </c>
      <c r="AV320" s="67">
        <f>AU320*8/8</f>
        <v>1250</v>
      </c>
      <c r="AX320" s="66" t="str">
        <f>"Tarjeta de Crédito"&amp;AY320&amp;AZ320</f>
        <v>Tarjeta de CréditoTC_XsellClásica</v>
      </c>
      <c r="AY320" s="66" t="s">
        <v>44</v>
      </c>
      <c r="AZ320" s="66" t="s">
        <v>9</v>
      </c>
      <c r="BA320" s="67">
        <v>1250</v>
      </c>
      <c r="BB320" s="67">
        <f>BA320*9/8</f>
        <v>1406.25</v>
      </c>
    </row>
    <row r="321" spans="20:54">
      <c r="T321" s="66" t="str">
        <f>"Tarjeta de Crédito"&amp;U321&amp;V321</f>
        <v>Tarjeta de CréditoTC_XsellOro</v>
      </c>
      <c r="U321" s="66" t="s">
        <v>44</v>
      </c>
      <c r="V321" s="66" t="s">
        <v>10</v>
      </c>
      <c r="W321" s="67">
        <v>1750</v>
      </c>
      <c r="X321" s="67">
        <f>W321*4/8</f>
        <v>875</v>
      </c>
      <c r="Z321" s="66" t="str">
        <f>"Tarjeta de Crédito"&amp;AA321&amp;AB321</f>
        <v>Tarjeta de CréditoTC_XsellOro</v>
      </c>
      <c r="AA321" s="66" t="s">
        <v>44</v>
      </c>
      <c r="AB321" s="66" t="s">
        <v>10</v>
      </c>
      <c r="AC321" s="67">
        <v>1750</v>
      </c>
      <c r="AD321" s="67">
        <f>AC321*5/8</f>
        <v>1093.75</v>
      </c>
      <c r="AF321" s="66" t="str">
        <f>"Tarjeta de Crédito"&amp;AG321&amp;AH321</f>
        <v>Tarjeta de CréditoTC_XsellOro</v>
      </c>
      <c r="AG321" s="66" t="s">
        <v>44</v>
      </c>
      <c r="AH321" s="66" t="s">
        <v>10</v>
      </c>
      <c r="AI321" s="67">
        <v>1750</v>
      </c>
      <c r="AJ321" s="67">
        <f>AI321*6/8</f>
        <v>1312.5</v>
      </c>
      <c r="AL321" s="66" t="str">
        <f>"Tarjeta de Crédito"&amp;AM321&amp;AN321</f>
        <v>Tarjeta de CréditoTC_XsellOro</v>
      </c>
      <c r="AM321" s="66" t="s">
        <v>44</v>
      </c>
      <c r="AN321" s="66" t="s">
        <v>10</v>
      </c>
      <c r="AO321" s="67">
        <v>1750</v>
      </c>
      <c r="AP321" s="67">
        <f>AO321*7/8</f>
        <v>1531.25</v>
      </c>
      <c r="AR321" s="66" t="str">
        <f>"Tarjeta de Crédito"&amp;AS321&amp;AT321</f>
        <v>Tarjeta de CréditoTC_XsellOro</v>
      </c>
      <c r="AS321" s="66" t="s">
        <v>44</v>
      </c>
      <c r="AT321" s="66" t="s">
        <v>10</v>
      </c>
      <c r="AU321" s="67">
        <v>1750</v>
      </c>
      <c r="AV321" s="67">
        <f>AU321*8/8</f>
        <v>1750</v>
      </c>
      <c r="AX321" s="66" t="str">
        <f>"Tarjeta de Crédito"&amp;AY321&amp;AZ321</f>
        <v>Tarjeta de CréditoTC_XsellOro</v>
      </c>
      <c r="AY321" s="66" t="s">
        <v>44</v>
      </c>
      <c r="AZ321" s="66" t="s">
        <v>10</v>
      </c>
      <c r="BA321" s="67">
        <v>1750</v>
      </c>
      <c r="BB321" s="67">
        <f>BA321*9/8</f>
        <v>1968.75</v>
      </c>
    </row>
    <row r="322" spans="20:54">
      <c r="T322" s="66" t="str">
        <f>"Tarjeta de Crédito"&amp;U322&amp;V322</f>
        <v>Tarjeta de CréditoTC_XsellPlatinum</v>
      </c>
      <c r="U322" s="66" t="s">
        <v>44</v>
      </c>
      <c r="V322" s="66" t="s">
        <v>11</v>
      </c>
      <c r="W322" s="67">
        <v>2500</v>
      </c>
      <c r="X322" s="67">
        <f>W322*4/8</f>
        <v>1250</v>
      </c>
      <c r="Z322" s="66" t="str">
        <f>"Tarjeta de Crédito"&amp;AA322&amp;AB322</f>
        <v>Tarjeta de CréditoTC_XsellPlatinum</v>
      </c>
      <c r="AA322" s="66" t="s">
        <v>44</v>
      </c>
      <c r="AB322" s="66" t="s">
        <v>11</v>
      </c>
      <c r="AC322" s="67">
        <v>2500</v>
      </c>
      <c r="AD322" s="67">
        <f>AC322*5/8</f>
        <v>1562.5</v>
      </c>
      <c r="AF322" s="66" t="str">
        <f>"Tarjeta de Crédito"&amp;AG322&amp;AH322</f>
        <v>Tarjeta de CréditoTC_XsellPlatinum</v>
      </c>
      <c r="AG322" s="66" t="s">
        <v>44</v>
      </c>
      <c r="AH322" s="66" t="s">
        <v>11</v>
      </c>
      <c r="AI322" s="67">
        <v>2500</v>
      </c>
      <c r="AJ322" s="67">
        <f>AI322*6/8</f>
        <v>1875</v>
      </c>
      <c r="AL322" s="66" t="str">
        <f>"Tarjeta de Crédito"&amp;AM322&amp;AN322</f>
        <v>Tarjeta de CréditoTC_XsellPlatinum</v>
      </c>
      <c r="AM322" s="66" t="s">
        <v>44</v>
      </c>
      <c r="AN322" s="66" t="s">
        <v>11</v>
      </c>
      <c r="AO322" s="67">
        <v>2500</v>
      </c>
      <c r="AP322" s="67">
        <f>AO322*7/8</f>
        <v>2187.5</v>
      </c>
      <c r="AR322" s="66" t="str">
        <f>"Tarjeta de Crédito"&amp;AS322&amp;AT322</f>
        <v>Tarjeta de CréditoTC_XsellPlatinum</v>
      </c>
      <c r="AS322" s="66" t="s">
        <v>44</v>
      </c>
      <c r="AT322" s="66" t="s">
        <v>11</v>
      </c>
      <c r="AU322" s="67">
        <v>2500</v>
      </c>
      <c r="AV322" s="67">
        <f>AU322*8/8</f>
        <v>2500</v>
      </c>
      <c r="AX322" s="66" t="str">
        <f>"Tarjeta de Crédito"&amp;AY322&amp;AZ322</f>
        <v>Tarjeta de CréditoTC_XsellPlatinum</v>
      </c>
      <c r="AY322" s="66" t="s">
        <v>44</v>
      </c>
      <c r="AZ322" s="66" t="s">
        <v>11</v>
      </c>
      <c r="BA322" s="67">
        <v>2500</v>
      </c>
      <c r="BB322" s="67">
        <f>BA322*9/8</f>
        <v>2812.5</v>
      </c>
    </row>
    <row r="323" spans="20:54">
      <c r="T323" s="66" t="str">
        <f>"Tarjeta de Crédito"&amp;U323&amp;V323</f>
        <v>Tarjeta de CréditoTC_XsellSignature</v>
      </c>
      <c r="U323" s="66" t="s">
        <v>44</v>
      </c>
      <c r="V323" s="66" t="s">
        <v>12</v>
      </c>
      <c r="W323" s="67">
        <v>3000</v>
      </c>
      <c r="X323" s="67">
        <f>W323*4/8</f>
        <v>1500</v>
      </c>
      <c r="Z323" s="66" t="str">
        <f>"Tarjeta de Crédito"&amp;AA323&amp;AB323</f>
        <v>Tarjeta de CréditoTC_XsellSignature</v>
      </c>
      <c r="AA323" s="66" t="s">
        <v>44</v>
      </c>
      <c r="AB323" s="66" t="s">
        <v>12</v>
      </c>
      <c r="AC323" s="67">
        <v>3000</v>
      </c>
      <c r="AD323" s="67">
        <f>AC323*5/8</f>
        <v>1875</v>
      </c>
      <c r="AF323" s="66" t="str">
        <f>"Tarjeta de Crédito"&amp;AG323&amp;AH323</f>
        <v>Tarjeta de CréditoTC_XsellSignature</v>
      </c>
      <c r="AG323" s="66" t="s">
        <v>44</v>
      </c>
      <c r="AH323" s="66" t="s">
        <v>12</v>
      </c>
      <c r="AI323" s="67">
        <v>3000</v>
      </c>
      <c r="AJ323" s="67">
        <f>AI323*6/8</f>
        <v>2250</v>
      </c>
      <c r="AL323" s="66" t="str">
        <f>"Tarjeta de Crédito"&amp;AM323&amp;AN323</f>
        <v>Tarjeta de CréditoTC_XsellSignature</v>
      </c>
      <c r="AM323" s="66" t="s">
        <v>44</v>
      </c>
      <c r="AN323" s="66" t="s">
        <v>12</v>
      </c>
      <c r="AO323" s="67">
        <v>3000</v>
      </c>
      <c r="AP323" s="67">
        <f>AO323*7/8</f>
        <v>2625</v>
      </c>
      <c r="AR323" s="66" t="str">
        <f>"Tarjeta de Crédito"&amp;AS323&amp;AT323</f>
        <v>Tarjeta de CréditoTC_XsellSignature</v>
      </c>
      <c r="AS323" s="66" t="s">
        <v>44</v>
      </c>
      <c r="AT323" s="66" t="s">
        <v>12</v>
      </c>
      <c r="AU323" s="67">
        <v>3000</v>
      </c>
      <c r="AV323" s="67">
        <f>AU323*8/8</f>
        <v>3000</v>
      </c>
      <c r="AX323" s="66" t="str">
        <f>"Tarjeta de Crédito"&amp;AY323&amp;AZ323</f>
        <v>Tarjeta de CréditoTC_XsellSignature</v>
      </c>
      <c r="AY323" s="66" t="s">
        <v>44</v>
      </c>
      <c r="AZ323" s="66" t="s">
        <v>12</v>
      </c>
      <c r="BA323" s="67">
        <v>3000</v>
      </c>
      <c r="BB323" s="67">
        <f>BA323*9/8</f>
        <v>3375</v>
      </c>
    </row>
    <row r="325" spans="20:54">
      <c r="T325" s="53" t="s">
        <v>40</v>
      </c>
      <c r="U325" s="53" t="s">
        <v>37</v>
      </c>
      <c r="V325" s="53" t="s">
        <v>3</v>
      </c>
      <c r="W325" s="53" t="s">
        <v>0</v>
      </c>
      <c r="X325" s="53" t="s">
        <v>39</v>
      </c>
      <c r="Z325" s="53" t="s">
        <v>40</v>
      </c>
      <c r="AA325" s="53" t="s">
        <v>37</v>
      </c>
      <c r="AB325" s="53" t="s">
        <v>3</v>
      </c>
      <c r="AC325" s="53" t="s">
        <v>0</v>
      </c>
      <c r="AD325" s="53" t="s">
        <v>39</v>
      </c>
      <c r="AF325" s="53" t="s">
        <v>40</v>
      </c>
      <c r="AG325" s="53" t="s">
        <v>37</v>
      </c>
      <c r="AH325" s="53" t="s">
        <v>3</v>
      </c>
      <c r="AI325" s="53" t="s">
        <v>0</v>
      </c>
      <c r="AJ325" s="53" t="s">
        <v>39</v>
      </c>
      <c r="AL325" s="53" t="s">
        <v>40</v>
      </c>
      <c r="AM325" s="53" t="s">
        <v>37</v>
      </c>
      <c r="AN325" s="53" t="s">
        <v>3</v>
      </c>
      <c r="AO325" s="53" t="s">
        <v>0</v>
      </c>
      <c r="AP325" s="53" t="s">
        <v>39</v>
      </c>
      <c r="AR325" s="53" t="s">
        <v>40</v>
      </c>
      <c r="AS325" s="53" t="s">
        <v>37</v>
      </c>
      <c r="AT325" s="53" t="s">
        <v>3</v>
      </c>
      <c r="AU325" s="53" t="s">
        <v>0</v>
      </c>
      <c r="AV325" s="53" t="s">
        <v>39</v>
      </c>
      <c r="AX325" s="53" t="s">
        <v>40</v>
      </c>
      <c r="AY325" s="53" t="s">
        <v>37</v>
      </c>
      <c r="AZ325" s="53" t="s">
        <v>3</v>
      </c>
      <c r="BA325" s="53" t="s">
        <v>0</v>
      </c>
      <c r="BB325" s="53" t="s">
        <v>39</v>
      </c>
    </row>
    <row r="326" spans="20:54">
      <c r="T326" s="56" t="str">
        <f t="shared" ref="T326:T333" si="117">U326&amp;V326&amp;W326</f>
        <v>ExtrafinanciamientoExtrafinanciamiento0.12</v>
      </c>
      <c r="U326" s="56" t="s">
        <v>46</v>
      </c>
      <c r="V326" s="56" t="s">
        <v>46</v>
      </c>
      <c r="W326" s="58">
        <v>0.12</v>
      </c>
      <c r="X326" s="59">
        <f t="shared" ref="X326:X333" si="118">W326*$V$3/$U$3</f>
        <v>48</v>
      </c>
      <c r="Z326" s="56" t="str">
        <f t="shared" ref="Z326:Z333" si="119">AA326&amp;AB326&amp;AC326</f>
        <v>ExtrafinanciamientoExtrafinanciamiento0.12</v>
      </c>
      <c r="AA326" s="56" t="s">
        <v>46</v>
      </c>
      <c r="AB326" s="56" t="s">
        <v>46</v>
      </c>
      <c r="AC326" s="58">
        <v>0.12</v>
      </c>
      <c r="AD326" s="59">
        <f t="shared" ref="AD326:AD333" si="120">AC326*$AB$3/$AA$3</f>
        <v>60</v>
      </c>
      <c r="AF326" s="56" t="str">
        <f t="shared" ref="AF326:AF333" si="121">AG326&amp;AH326&amp;AI326</f>
        <v>ExtrafinanciamientoExtrafinanciamiento0.12</v>
      </c>
      <c r="AG326" s="56" t="s">
        <v>46</v>
      </c>
      <c r="AH326" s="56" t="s">
        <v>46</v>
      </c>
      <c r="AI326" s="58">
        <v>0.12</v>
      </c>
      <c r="AJ326" s="59">
        <f t="shared" ref="AJ326:AJ333" si="122">AI326*$AH$3/$AG$3</f>
        <v>72</v>
      </c>
      <c r="AL326" s="56" t="str">
        <f t="shared" ref="AL326:AL333" si="123">AM326&amp;AN326&amp;AO326</f>
        <v>ExtrafinanciamientoExtrafinanciamiento0.12</v>
      </c>
      <c r="AM326" s="56" t="s">
        <v>46</v>
      </c>
      <c r="AN326" s="56" t="s">
        <v>46</v>
      </c>
      <c r="AO326" s="58">
        <v>0.12</v>
      </c>
      <c r="AP326" s="59">
        <f t="shared" ref="AP326:AP333" si="124">AO326*$AN$3/$AM$3</f>
        <v>84</v>
      </c>
      <c r="AR326" s="56" t="str">
        <f t="shared" ref="AR326:AR333" si="125">AS326&amp;AT326&amp;AU326</f>
        <v>ExtrafinanciamientoExtrafinanciamiento0.12</v>
      </c>
      <c r="AS326" s="56" t="s">
        <v>46</v>
      </c>
      <c r="AT326" s="56" t="s">
        <v>46</v>
      </c>
      <c r="AU326" s="58">
        <v>0.12</v>
      </c>
      <c r="AV326" s="59">
        <f t="shared" ref="AV326:AV333" si="126">AU326*$AT$3/$AS$3</f>
        <v>96</v>
      </c>
      <c r="AX326" s="56" t="str">
        <f t="shared" ref="AX326:AX333" si="127">AY326&amp;AZ326&amp;BA326</f>
        <v>ExtrafinanciamientoExtrafinanciamiento0.12</v>
      </c>
      <c r="AY326" s="56" t="s">
        <v>46</v>
      </c>
      <c r="AZ326" s="56" t="s">
        <v>46</v>
      </c>
      <c r="BA326" s="58">
        <v>0.12</v>
      </c>
      <c r="BB326" s="59">
        <f t="shared" ref="BB326:BB333" si="128">BA326*$AZ$3/$AY$3</f>
        <v>108</v>
      </c>
    </row>
    <row r="327" spans="20:54">
      <c r="T327" s="56" t="str">
        <f t="shared" si="117"/>
        <v>ExtrafinanciamientoExtrafinanciamiento0.18</v>
      </c>
      <c r="U327" s="56" t="s">
        <v>46</v>
      </c>
      <c r="V327" s="56" t="s">
        <v>46</v>
      </c>
      <c r="W327" s="58">
        <v>0.18</v>
      </c>
      <c r="X327" s="59">
        <f t="shared" si="118"/>
        <v>72</v>
      </c>
      <c r="Z327" s="56" t="str">
        <f t="shared" si="119"/>
        <v>ExtrafinanciamientoExtrafinanciamiento0.18</v>
      </c>
      <c r="AA327" s="56" t="s">
        <v>46</v>
      </c>
      <c r="AB327" s="56" t="s">
        <v>46</v>
      </c>
      <c r="AC327" s="58">
        <v>0.18</v>
      </c>
      <c r="AD327" s="59">
        <f t="shared" si="120"/>
        <v>89.999999999999986</v>
      </c>
      <c r="AF327" s="56" t="str">
        <f t="shared" si="121"/>
        <v>ExtrafinanciamientoExtrafinanciamiento0.18</v>
      </c>
      <c r="AG327" s="56" t="s">
        <v>46</v>
      </c>
      <c r="AH327" s="56" t="s">
        <v>46</v>
      </c>
      <c r="AI327" s="58">
        <v>0.18</v>
      </c>
      <c r="AJ327" s="59">
        <f t="shared" si="122"/>
        <v>108</v>
      </c>
      <c r="AL327" s="56" t="str">
        <f t="shared" si="123"/>
        <v>ExtrafinanciamientoExtrafinanciamiento0.18</v>
      </c>
      <c r="AM327" s="56" t="s">
        <v>46</v>
      </c>
      <c r="AN327" s="56" t="s">
        <v>46</v>
      </c>
      <c r="AO327" s="58">
        <v>0.18</v>
      </c>
      <c r="AP327" s="59">
        <f t="shared" si="124"/>
        <v>126</v>
      </c>
      <c r="AR327" s="56" t="str">
        <f t="shared" si="125"/>
        <v>ExtrafinanciamientoExtrafinanciamiento0.18</v>
      </c>
      <c r="AS327" s="56" t="s">
        <v>46</v>
      </c>
      <c r="AT327" s="56" t="s">
        <v>46</v>
      </c>
      <c r="AU327" s="58">
        <v>0.18</v>
      </c>
      <c r="AV327" s="59">
        <f t="shared" si="126"/>
        <v>144</v>
      </c>
      <c r="AX327" s="56" t="str">
        <f t="shared" si="127"/>
        <v>ExtrafinanciamientoExtrafinanciamiento0.18</v>
      </c>
      <c r="AY327" s="56" t="s">
        <v>46</v>
      </c>
      <c r="AZ327" s="56" t="s">
        <v>46</v>
      </c>
      <c r="BA327" s="58">
        <v>0.18</v>
      </c>
      <c r="BB327" s="59">
        <f t="shared" si="128"/>
        <v>161.99999999999997</v>
      </c>
    </row>
    <row r="328" spans="20:54">
      <c r="T328" s="56" t="str">
        <f t="shared" si="117"/>
        <v>ExtrafinanciamientoExtrafinanciamiento0.21</v>
      </c>
      <c r="U328" s="56" t="s">
        <v>46</v>
      </c>
      <c r="V328" s="56" t="s">
        <v>46</v>
      </c>
      <c r="W328" s="58">
        <v>0.21</v>
      </c>
      <c r="X328" s="59">
        <f t="shared" si="118"/>
        <v>84</v>
      </c>
      <c r="Z328" s="56" t="str">
        <f t="shared" si="119"/>
        <v>ExtrafinanciamientoExtrafinanciamiento0.21</v>
      </c>
      <c r="AA328" s="56" t="s">
        <v>46</v>
      </c>
      <c r="AB328" s="56" t="s">
        <v>46</v>
      </c>
      <c r="AC328" s="58">
        <v>0.21</v>
      </c>
      <c r="AD328" s="59">
        <f t="shared" si="120"/>
        <v>105</v>
      </c>
      <c r="AF328" s="56" t="str">
        <f t="shared" si="121"/>
        <v>ExtrafinanciamientoExtrafinanciamiento0.21</v>
      </c>
      <c r="AG328" s="56" t="s">
        <v>46</v>
      </c>
      <c r="AH328" s="56" t="s">
        <v>46</v>
      </c>
      <c r="AI328" s="58">
        <v>0.21</v>
      </c>
      <c r="AJ328" s="59">
        <f t="shared" si="122"/>
        <v>126</v>
      </c>
      <c r="AL328" s="56" t="str">
        <f t="shared" si="123"/>
        <v>ExtrafinanciamientoExtrafinanciamiento0.21</v>
      </c>
      <c r="AM328" s="56" t="s">
        <v>46</v>
      </c>
      <c r="AN328" s="56" t="s">
        <v>46</v>
      </c>
      <c r="AO328" s="58">
        <v>0.21</v>
      </c>
      <c r="AP328" s="59">
        <f t="shared" si="124"/>
        <v>147</v>
      </c>
      <c r="AR328" s="56" t="str">
        <f t="shared" si="125"/>
        <v>ExtrafinanciamientoExtrafinanciamiento0.21</v>
      </c>
      <c r="AS328" s="56" t="s">
        <v>46</v>
      </c>
      <c r="AT328" s="56" t="s">
        <v>46</v>
      </c>
      <c r="AU328" s="58">
        <v>0.21</v>
      </c>
      <c r="AV328" s="59">
        <f t="shared" si="126"/>
        <v>168</v>
      </c>
      <c r="AX328" s="56" t="str">
        <f t="shared" si="127"/>
        <v>ExtrafinanciamientoExtrafinanciamiento0.21</v>
      </c>
      <c r="AY328" s="56" t="s">
        <v>46</v>
      </c>
      <c r="AZ328" s="56" t="s">
        <v>46</v>
      </c>
      <c r="BA328" s="58">
        <v>0.21</v>
      </c>
      <c r="BB328" s="59">
        <f t="shared" si="128"/>
        <v>189</v>
      </c>
    </row>
    <row r="329" spans="20:54">
      <c r="T329" s="56" t="str">
        <f t="shared" si="117"/>
        <v>ExtrafinanciamientoExtrafinanciamiento0.24</v>
      </c>
      <c r="U329" s="56" t="s">
        <v>46</v>
      </c>
      <c r="V329" s="56" t="s">
        <v>46</v>
      </c>
      <c r="W329" s="58">
        <v>0.24</v>
      </c>
      <c r="X329" s="59">
        <f t="shared" si="118"/>
        <v>96</v>
      </c>
      <c r="Z329" s="56" t="str">
        <f t="shared" si="119"/>
        <v>ExtrafinanciamientoExtrafinanciamiento0.24</v>
      </c>
      <c r="AA329" s="56" t="s">
        <v>46</v>
      </c>
      <c r="AB329" s="56" t="s">
        <v>46</v>
      </c>
      <c r="AC329" s="58">
        <v>0.24</v>
      </c>
      <c r="AD329" s="59">
        <f t="shared" si="120"/>
        <v>120</v>
      </c>
      <c r="AF329" s="56" t="str">
        <f t="shared" si="121"/>
        <v>ExtrafinanciamientoExtrafinanciamiento0.24</v>
      </c>
      <c r="AG329" s="56" t="s">
        <v>46</v>
      </c>
      <c r="AH329" s="56" t="s">
        <v>46</v>
      </c>
      <c r="AI329" s="58">
        <v>0.24</v>
      </c>
      <c r="AJ329" s="59">
        <f t="shared" si="122"/>
        <v>144</v>
      </c>
      <c r="AL329" s="56" t="str">
        <f t="shared" si="123"/>
        <v>ExtrafinanciamientoExtrafinanciamiento0.24</v>
      </c>
      <c r="AM329" s="56" t="s">
        <v>46</v>
      </c>
      <c r="AN329" s="56" t="s">
        <v>46</v>
      </c>
      <c r="AO329" s="58">
        <v>0.24</v>
      </c>
      <c r="AP329" s="59">
        <f t="shared" si="124"/>
        <v>168</v>
      </c>
      <c r="AR329" s="56" t="str">
        <f t="shared" si="125"/>
        <v>ExtrafinanciamientoExtrafinanciamiento0.24</v>
      </c>
      <c r="AS329" s="56" t="s">
        <v>46</v>
      </c>
      <c r="AT329" s="56" t="s">
        <v>46</v>
      </c>
      <c r="AU329" s="58">
        <v>0.24</v>
      </c>
      <c r="AV329" s="59">
        <f t="shared" si="126"/>
        <v>192</v>
      </c>
      <c r="AX329" s="56" t="str">
        <f t="shared" si="127"/>
        <v>ExtrafinanciamientoExtrafinanciamiento0.24</v>
      </c>
      <c r="AY329" s="56" t="s">
        <v>46</v>
      </c>
      <c r="AZ329" s="56" t="s">
        <v>46</v>
      </c>
      <c r="BA329" s="58">
        <v>0.24</v>
      </c>
      <c r="BB329" s="59">
        <f t="shared" si="128"/>
        <v>216</v>
      </c>
    </row>
    <row r="330" spans="20:54">
      <c r="T330" s="56" t="str">
        <f t="shared" si="117"/>
        <v>ExtrafinanciamientoExtrafinanciamiento0.27</v>
      </c>
      <c r="U330" s="56" t="s">
        <v>46</v>
      </c>
      <c r="V330" s="56" t="s">
        <v>46</v>
      </c>
      <c r="W330" s="58">
        <v>0.27</v>
      </c>
      <c r="X330" s="59">
        <f t="shared" si="118"/>
        <v>108</v>
      </c>
      <c r="Z330" s="56" t="str">
        <f t="shared" si="119"/>
        <v>ExtrafinanciamientoExtrafinanciamiento0.27</v>
      </c>
      <c r="AA330" s="56" t="s">
        <v>46</v>
      </c>
      <c r="AB330" s="56" t="s">
        <v>46</v>
      </c>
      <c r="AC330" s="58">
        <v>0.27</v>
      </c>
      <c r="AD330" s="59">
        <f t="shared" si="120"/>
        <v>135</v>
      </c>
      <c r="AF330" s="56" t="str">
        <f t="shared" si="121"/>
        <v>ExtrafinanciamientoExtrafinanciamiento0.27</v>
      </c>
      <c r="AG330" s="56" t="s">
        <v>46</v>
      </c>
      <c r="AH330" s="56" t="s">
        <v>46</v>
      </c>
      <c r="AI330" s="58">
        <v>0.27</v>
      </c>
      <c r="AJ330" s="59">
        <f t="shared" si="122"/>
        <v>162</v>
      </c>
      <c r="AL330" s="56" t="str">
        <f t="shared" si="123"/>
        <v>ExtrafinanciamientoExtrafinanciamiento0.27</v>
      </c>
      <c r="AM330" s="56" t="s">
        <v>46</v>
      </c>
      <c r="AN330" s="56" t="s">
        <v>46</v>
      </c>
      <c r="AO330" s="58">
        <v>0.27</v>
      </c>
      <c r="AP330" s="59">
        <f t="shared" si="124"/>
        <v>189</v>
      </c>
      <c r="AR330" s="56" t="str">
        <f t="shared" si="125"/>
        <v>ExtrafinanciamientoExtrafinanciamiento0.27</v>
      </c>
      <c r="AS330" s="56" t="s">
        <v>46</v>
      </c>
      <c r="AT330" s="56" t="s">
        <v>46</v>
      </c>
      <c r="AU330" s="58">
        <v>0.27</v>
      </c>
      <c r="AV330" s="59">
        <f t="shared" si="126"/>
        <v>216</v>
      </c>
      <c r="AX330" s="56" t="str">
        <f t="shared" si="127"/>
        <v>ExtrafinanciamientoExtrafinanciamiento0.27</v>
      </c>
      <c r="AY330" s="56" t="s">
        <v>46</v>
      </c>
      <c r="AZ330" s="56" t="s">
        <v>46</v>
      </c>
      <c r="BA330" s="58">
        <v>0.27</v>
      </c>
      <c r="BB330" s="59">
        <f t="shared" si="128"/>
        <v>243</v>
      </c>
    </row>
    <row r="331" spans="20:54">
      <c r="T331" s="56" t="str">
        <f t="shared" si="117"/>
        <v>ExtrafinanciamientoExtrafinanciamiento0.3</v>
      </c>
      <c r="U331" s="56" t="s">
        <v>46</v>
      </c>
      <c r="V331" s="56" t="s">
        <v>46</v>
      </c>
      <c r="W331" s="58">
        <v>0.3</v>
      </c>
      <c r="X331" s="59">
        <f t="shared" si="118"/>
        <v>120</v>
      </c>
      <c r="Z331" s="56" t="str">
        <f t="shared" si="119"/>
        <v>ExtrafinanciamientoExtrafinanciamiento0.3</v>
      </c>
      <c r="AA331" s="56" t="s">
        <v>46</v>
      </c>
      <c r="AB331" s="56" t="s">
        <v>46</v>
      </c>
      <c r="AC331" s="58">
        <v>0.3</v>
      </c>
      <c r="AD331" s="59">
        <f t="shared" si="120"/>
        <v>150</v>
      </c>
      <c r="AF331" s="56" t="str">
        <f t="shared" si="121"/>
        <v>ExtrafinanciamientoExtrafinanciamiento0.3</v>
      </c>
      <c r="AG331" s="56" t="s">
        <v>46</v>
      </c>
      <c r="AH331" s="56" t="s">
        <v>46</v>
      </c>
      <c r="AI331" s="58">
        <v>0.3</v>
      </c>
      <c r="AJ331" s="59">
        <f t="shared" si="122"/>
        <v>179.99999999999997</v>
      </c>
      <c r="AL331" s="56" t="str">
        <f t="shared" si="123"/>
        <v>ExtrafinanciamientoExtrafinanciamiento0.3</v>
      </c>
      <c r="AM331" s="56" t="s">
        <v>46</v>
      </c>
      <c r="AN331" s="56" t="s">
        <v>46</v>
      </c>
      <c r="AO331" s="58">
        <v>0.3</v>
      </c>
      <c r="AP331" s="59">
        <f t="shared" si="124"/>
        <v>210</v>
      </c>
      <c r="AR331" s="56" t="str">
        <f t="shared" si="125"/>
        <v>ExtrafinanciamientoExtrafinanciamiento0.3</v>
      </c>
      <c r="AS331" s="56" t="s">
        <v>46</v>
      </c>
      <c r="AT331" s="56" t="s">
        <v>46</v>
      </c>
      <c r="AU331" s="58">
        <v>0.3</v>
      </c>
      <c r="AV331" s="59">
        <f t="shared" si="126"/>
        <v>240</v>
      </c>
      <c r="AX331" s="56" t="str">
        <f t="shared" si="127"/>
        <v>ExtrafinanciamientoExtrafinanciamiento0.3</v>
      </c>
      <c r="AY331" s="56" t="s">
        <v>46</v>
      </c>
      <c r="AZ331" s="56" t="s">
        <v>46</v>
      </c>
      <c r="BA331" s="58">
        <v>0.3</v>
      </c>
      <c r="BB331" s="59">
        <f t="shared" si="128"/>
        <v>269.99999999999994</v>
      </c>
    </row>
    <row r="332" spans="20:54">
      <c r="T332" s="56" t="str">
        <f t="shared" si="117"/>
        <v>ExtrafinanciamientoExtrafinanciamiento0.33</v>
      </c>
      <c r="U332" s="56" t="s">
        <v>46</v>
      </c>
      <c r="V332" s="56" t="s">
        <v>46</v>
      </c>
      <c r="W332" s="58">
        <v>0.33</v>
      </c>
      <c r="X332" s="59">
        <f t="shared" si="118"/>
        <v>132</v>
      </c>
      <c r="Z332" s="56" t="str">
        <f t="shared" si="119"/>
        <v>ExtrafinanciamientoExtrafinanciamiento0.33</v>
      </c>
      <c r="AA332" s="56" t="s">
        <v>46</v>
      </c>
      <c r="AB332" s="56" t="s">
        <v>46</v>
      </c>
      <c r="AC332" s="58">
        <v>0.33</v>
      </c>
      <c r="AD332" s="59">
        <f t="shared" si="120"/>
        <v>165</v>
      </c>
      <c r="AF332" s="56" t="str">
        <f t="shared" si="121"/>
        <v>ExtrafinanciamientoExtrafinanciamiento0.33</v>
      </c>
      <c r="AG332" s="56" t="s">
        <v>46</v>
      </c>
      <c r="AH332" s="56" t="s">
        <v>46</v>
      </c>
      <c r="AI332" s="58">
        <v>0.33</v>
      </c>
      <c r="AJ332" s="59">
        <f t="shared" si="122"/>
        <v>198</v>
      </c>
      <c r="AL332" s="56" t="str">
        <f t="shared" si="123"/>
        <v>ExtrafinanciamientoExtrafinanciamiento0.33</v>
      </c>
      <c r="AM332" s="56" t="s">
        <v>46</v>
      </c>
      <c r="AN332" s="56" t="s">
        <v>46</v>
      </c>
      <c r="AO332" s="58">
        <v>0.33</v>
      </c>
      <c r="AP332" s="59">
        <f t="shared" si="124"/>
        <v>231</v>
      </c>
      <c r="AR332" s="56" t="str">
        <f t="shared" si="125"/>
        <v>ExtrafinanciamientoExtrafinanciamiento0.33</v>
      </c>
      <c r="AS332" s="56" t="s">
        <v>46</v>
      </c>
      <c r="AT332" s="56" t="s">
        <v>46</v>
      </c>
      <c r="AU332" s="58">
        <v>0.33</v>
      </c>
      <c r="AV332" s="59">
        <f t="shared" si="126"/>
        <v>264</v>
      </c>
      <c r="AX332" s="56" t="str">
        <f t="shared" si="127"/>
        <v>ExtrafinanciamientoExtrafinanciamiento0.33</v>
      </c>
      <c r="AY332" s="56" t="s">
        <v>46</v>
      </c>
      <c r="AZ332" s="56" t="s">
        <v>46</v>
      </c>
      <c r="BA332" s="58">
        <v>0.33</v>
      </c>
      <c r="BB332" s="59">
        <f t="shared" si="128"/>
        <v>297</v>
      </c>
    </row>
    <row r="333" spans="20:54">
      <c r="T333" s="56" t="str">
        <f t="shared" si="117"/>
        <v>ExtrafinanciamientoExtrafinanciamiento0.36</v>
      </c>
      <c r="U333" s="56" t="s">
        <v>46</v>
      </c>
      <c r="V333" s="56" t="s">
        <v>46</v>
      </c>
      <c r="W333" s="58">
        <v>0.36</v>
      </c>
      <c r="X333" s="59">
        <f t="shared" si="118"/>
        <v>144</v>
      </c>
      <c r="Z333" s="56" t="str">
        <f t="shared" si="119"/>
        <v>ExtrafinanciamientoExtrafinanciamiento0.36</v>
      </c>
      <c r="AA333" s="56" t="s">
        <v>46</v>
      </c>
      <c r="AB333" s="56" t="s">
        <v>46</v>
      </c>
      <c r="AC333" s="58">
        <v>0.36</v>
      </c>
      <c r="AD333" s="59">
        <f t="shared" si="120"/>
        <v>179.99999999999997</v>
      </c>
      <c r="AF333" s="56" t="str">
        <f t="shared" si="121"/>
        <v>ExtrafinanciamientoExtrafinanciamiento0.36</v>
      </c>
      <c r="AG333" s="56" t="s">
        <v>46</v>
      </c>
      <c r="AH333" s="56" t="s">
        <v>46</v>
      </c>
      <c r="AI333" s="58">
        <v>0.36</v>
      </c>
      <c r="AJ333" s="59">
        <f t="shared" si="122"/>
        <v>216</v>
      </c>
      <c r="AL333" s="56" t="str">
        <f t="shared" si="123"/>
        <v>ExtrafinanciamientoExtrafinanciamiento0.36</v>
      </c>
      <c r="AM333" s="56" t="s">
        <v>46</v>
      </c>
      <c r="AN333" s="56" t="s">
        <v>46</v>
      </c>
      <c r="AO333" s="58">
        <v>0.36</v>
      </c>
      <c r="AP333" s="59">
        <f t="shared" si="124"/>
        <v>252</v>
      </c>
      <c r="AR333" s="56" t="str">
        <f t="shared" si="125"/>
        <v>ExtrafinanciamientoExtrafinanciamiento0.36</v>
      </c>
      <c r="AS333" s="56" t="s">
        <v>46</v>
      </c>
      <c r="AT333" s="56" t="s">
        <v>46</v>
      </c>
      <c r="AU333" s="58">
        <v>0.36</v>
      </c>
      <c r="AV333" s="59">
        <f t="shared" si="126"/>
        <v>288</v>
      </c>
      <c r="AX333" s="56" t="str">
        <f t="shared" si="127"/>
        <v>ExtrafinanciamientoExtrafinanciamiento0.36</v>
      </c>
      <c r="AY333" s="56" t="s">
        <v>46</v>
      </c>
      <c r="AZ333" s="56" t="s">
        <v>46</v>
      </c>
      <c r="BA333" s="58">
        <v>0.36</v>
      </c>
      <c r="BB333" s="59">
        <f t="shared" si="128"/>
        <v>323.99999999999994</v>
      </c>
    </row>
    <row r="335" spans="20:54">
      <c r="T335" s="53" t="s">
        <v>40</v>
      </c>
      <c r="U335" s="53" t="s">
        <v>37</v>
      </c>
      <c r="V335" s="65" t="s">
        <v>3</v>
      </c>
      <c r="W335" s="53" t="s">
        <v>13</v>
      </c>
      <c r="X335" s="53" t="s">
        <v>39</v>
      </c>
      <c r="Y335" s="54"/>
      <c r="Z335" s="53" t="s">
        <v>40</v>
      </c>
      <c r="AA335" s="53" t="s">
        <v>37</v>
      </c>
      <c r="AB335" s="65" t="s">
        <v>3</v>
      </c>
      <c r="AC335" s="53" t="s">
        <v>13</v>
      </c>
      <c r="AD335" s="53" t="s">
        <v>39</v>
      </c>
      <c r="AE335" s="54"/>
      <c r="AF335" s="53" t="s">
        <v>40</v>
      </c>
      <c r="AG335" s="53" t="s">
        <v>37</v>
      </c>
      <c r="AH335" s="65" t="s">
        <v>3</v>
      </c>
      <c r="AI335" s="53" t="s">
        <v>13</v>
      </c>
      <c r="AJ335" s="53" t="s">
        <v>39</v>
      </c>
      <c r="AK335" s="54"/>
      <c r="AL335" s="53" t="s">
        <v>40</v>
      </c>
      <c r="AM335" s="53" t="s">
        <v>37</v>
      </c>
      <c r="AN335" s="65" t="s">
        <v>3</v>
      </c>
      <c r="AO335" s="53" t="s">
        <v>13</v>
      </c>
      <c r="AP335" s="53" t="s">
        <v>39</v>
      </c>
      <c r="AQ335" s="54"/>
      <c r="AR335" s="53" t="s">
        <v>40</v>
      </c>
      <c r="AS335" s="53" t="s">
        <v>37</v>
      </c>
      <c r="AT335" s="65" t="s">
        <v>3</v>
      </c>
      <c r="AU335" s="53" t="s">
        <v>13</v>
      </c>
      <c r="AV335" s="53" t="s">
        <v>39</v>
      </c>
      <c r="AW335" s="54"/>
      <c r="AX335" s="53" t="s">
        <v>40</v>
      </c>
      <c r="AY335" s="53" t="s">
        <v>37</v>
      </c>
      <c r="AZ335" s="65" t="s">
        <v>3</v>
      </c>
      <c r="BA335" s="53" t="s">
        <v>13</v>
      </c>
      <c r="BB335" s="53" t="s">
        <v>39</v>
      </c>
    </row>
    <row r="336" spans="20:54">
      <c r="T336" s="61" t="str">
        <f>U336&amp;V336&amp;W336</f>
        <v>ColocaciónBack to Back0.0025</v>
      </c>
      <c r="U336" s="61" t="s">
        <v>38</v>
      </c>
      <c r="V336" s="61" t="s">
        <v>96</v>
      </c>
      <c r="W336" s="63">
        <v>2.5000000000000001E-3</v>
      </c>
      <c r="X336" s="64">
        <f t="shared" ref="X336:X399" si="129">W336*$V$3/$U$3</f>
        <v>1</v>
      </c>
      <c r="Y336" s="60"/>
      <c r="Z336" s="61" t="str">
        <f>AA336&amp;AB336&amp;AC336</f>
        <v>ColocaciónBack to Back0.0025</v>
      </c>
      <c r="AA336" s="61" t="s">
        <v>38</v>
      </c>
      <c r="AB336" s="61" t="s">
        <v>96</v>
      </c>
      <c r="AC336" s="63">
        <v>2.5000000000000001E-3</v>
      </c>
      <c r="AD336" s="64">
        <f t="shared" ref="AD336:AD399" si="130">AC336*$AB$3/$AA$3</f>
        <v>1.25</v>
      </c>
      <c r="AE336" s="60"/>
      <c r="AF336" s="61" t="str">
        <f>AG336&amp;AH336&amp;AI336</f>
        <v>ColocaciónBack to Back0.0025</v>
      </c>
      <c r="AG336" s="61" t="s">
        <v>38</v>
      </c>
      <c r="AH336" s="61" t="s">
        <v>96</v>
      </c>
      <c r="AI336" s="63">
        <v>2.5000000000000001E-3</v>
      </c>
      <c r="AJ336" s="64">
        <f t="shared" ref="AJ336:AJ399" si="131">AI336*$AH$3/$AG$3</f>
        <v>1.5</v>
      </c>
      <c r="AK336" s="60"/>
      <c r="AL336" s="61" t="str">
        <f>AM336&amp;AN336&amp;AO336</f>
        <v>ColocaciónBack to Back0.0025</v>
      </c>
      <c r="AM336" s="61" t="s">
        <v>38</v>
      </c>
      <c r="AN336" s="61" t="s">
        <v>96</v>
      </c>
      <c r="AO336" s="63">
        <v>2.5000000000000001E-3</v>
      </c>
      <c r="AP336" s="64">
        <f t="shared" ref="AP336:AP399" si="132">AO336*$AN$3/$AM$3</f>
        <v>1.7500000000000002</v>
      </c>
      <c r="AQ336" s="60"/>
      <c r="AR336" s="61" t="str">
        <f>AS336&amp;AT336&amp;AU336</f>
        <v>ColocaciónBack to Back0.0025</v>
      </c>
      <c r="AS336" s="61" t="s">
        <v>38</v>
      </c>
      <c r="AT336" s="61" t="s">
        <v>96</v>
      </c>
      <c r="AU336" s="63">
        <v>2.5000000000000001E-3</v>
      </c>
      <c r="AV336" s="64">
        <f t="shared" ref="AV336:AV399" si="133">AU336*$AT$3/$AS$3</f>
        <v>2</v>
      </c>
      <c r="AW336" s="60"/>
      <c r="AX336" s="61" t="str">
        <f>AY336&amp;AZ336&amp;BA336</f>
        <v>ColocaciónBack to Back0.0025</v>
      </c>
      <c r="AY336" s="61" t="s">
        <v>38</v>
      </c>
      <c r="AZ336" s="61" t="s">
        <v>96</v>
      </c>
      <c r="BA336" s="63">
        <v>2.5000000000000001E-3</v>
      </c>
      <c r="BB336" s="64">
        <f t="shared" ref="BB336:BB399" si="134">BA336*$AZ$3/$AY$3</f>
        <v>2.25</v>
      </c>
    </row>
    <row r="337" spans="20:54">
      <c r="T337" s="61" t="str">
        <f t="shared" ref="T337:T400" si="135">U337&amp;V337&amp;W337</f>
        <v>ColocaciónBack to Back0.005</v>
      </c>
      <c r="U337" s="61" t="s">
        <v>38</v>
      </c>
      <c r="V337" s="61" t="s">
        <v>96</v>
      </c>
      <c r="W337" s="63">
        <v>5.0000000000000001E-3</v>
      </c>
      <c r="X337" s="64">
        <f t="shared" si="129"/>
        <v>2</v>
      </c>
      <c r="Y337" s="60"/>
      <c r="Z337" s="61" t="str">
        <f t="shared" ref="Z337:Z400" si="136">AA337&amp;AB337&amp;AC337</f>
        <v>ColocaciónBack to Back0.005</v>
      </c>
      <c r="AA337" s="61" t="s">
        <v>38</v>
      </c>
      <c r="AB337" s="61" t="s">
        <v>96</v>
      </c>
      <c r="AC337" s="63">
        <v>5.0000000000000001E-3</v>
      </c>
      <c r="AD337" s="64">
        <f t="shared" si="130"/>
        <v>2.5</v>
      </c>
      <c r="AE337" s="60"/>
      <c r="AF337" s="61" t="str">
        <f t="shared" ref="AF337:AF400" si="137">AG337&amp;AH337&amp;AI337</f>
        <v>ColocaciónBack to Back0.005</v>
      </c>
      <c r="AG337" s="61" t="s">
        <v>38</v>
      </c>
      <c r="AH337" s="61" t="s">
        <v>96</v>
      </c>
      <c r="AI337" s="63">
        <v>5.0000000000000001E-3</v>
      </c>
      <c r="AJ337" s="64">
        <f t="shared" si="131"/>
        <v>3</v>
      </c>
      <c r="AK337" s="60"/>
      <c r="AL337" s="61" t="str">
        <f t="shared" ref="AL337:AL400" si="138">AM337&amp;AN337&amp;AO337</f>
        <v>ColocaciónBack to Back0.005</v>
      </c>
      <c r="AM337" s="61" t="s">
        <v>38</v>
      </c>
      <c r="AN337" s="61" t="s">
        <v>96</v>
      </c>
      <c r="AO337" s="63">
        <v>5.0000000000000001E-3</v>
      </c>
      <c r="AP337" s="64">
        <f t="shared" si="132"/>
        <v>3.5000000000000004</v>
      </c>
      <c r="AQ337" s="60"/>
      <c r="AR337" s="61" t="str">
        <f t="shared" ref="AR337:AR400" si="139">AS337&amp;AT337&amp;AU337</f>
        <v>ColocaciónBack to Back0.005</v>
      </c>
      <c r="AS337" s="61" t="s">
        <v>38</v>
      </c>
      <c r="AT337" s="61" t="s">
        <v>96</v>
      </c>
      <c r="AU337" s="63">
        <v>5.0000000000000001E-3</v>
      </c>
      <c r="AV337" s="64">
        <f t="shared" si="133"/>
        <v>4</v>
      </c>
      <c r="AW337" s="60"/>
      <c r="AX337" s="61" t="str">
        <f t="shared" ref="AX337:AX400" si="140">AY337&amp;AZ337&amp;BA337</f>
        <v>ColocaciónBack to Back0.005</v>
      </c>
      <c r="AY337" s="61" t="s">
        <v>38</v>
      </c>
      <c r="AZ337" s="61" t="s">
        <v>96</v>
      </c>
      <c r="BA337" s="63">
        <v>5.0000000000000001E-3</v>
      </c>
      <c r="BB337" s="64">
        <f t="shared" si="134"/>
        <v>4.5</v>
      </c>
    </row>
    <row r="338" spans="20:54">
      <c r="T338" s="61" t="str">
        <f t="shared" si="135"/>
        <v>ColocaciónBack to Back0.0075</v>
      </c>
      <c r="U338" s="61" t="s">
        <v>38</v>
      </c>
      <c r="V338" s="61" t="s">
        <v>96</v>
      </c>
      <c r="W338" s="63">
        <v>7.4999999999999997E-3</v>
      </c>
      <c r="X338" s="64">
        <f t="shared" si="129"/>
        <v>3</v>
      </c>
      <c r="Y338" s="60"/>
      <c r="Z338" s="61" t="str">
        <f t="shared" si="136"/>
        <v>ColocaciónBack to Back0.0075</v>
      </c>
      <c r="AA338" s="61" t="s">
        <v>38</v>
      </c>
      <c r="AB338" s="61" t="s">
        <v>96</v>
      </c>
      <c r="AC338" s="63">
        <v>7.4999999999999997E-3</v>
      </c>
      <c r="AD338" s="64">
        <f t="shared" si="130"/>
        <v>3.75</v>
      </c>
      <c r="AE338" s="60"/>
      <c r="AF338" s="61" t="str">
        <f t="shared" si="137"/>
        <v>ColocaciónBack to Back0.0075</v>
      </c>
      <c r="AG338" s="61" t="s">
        <v>38</v>
      </c>
      <c r="AH338" s="61" t="s">
        <v>96</v>
      </c>
      <c r="AI338" s="63">
        <v>7.4999999999999997E-3</v>
      </c>
      <c r="AJ338" s="64">
        <f t="shared" si="131"/>
        <v>4.5</v>
      </c>
      <c r="AK338" s="60"/>
      <c r="AL338" s="61" t="str">
        <f t="shared" si="138"/>
        <v>ColocaciónBack to Back0.0075</v>
      </c>
      <c r="AM338" s="61" t="s">
        <v>38</v>
      </c>
      <c r="AN338" s="61" t="s">
        <v>96</v>
      </c>
      <c r="AO338" s="63">
        <v>7.4999999999999997E-3</v>
      </c>
      <c r="AP338" s="64">
        <f t="shared" si="132"/>
        <v>5.25</v>
      </c>
      <c r="AQ338" s="60"/>
      <c r="AR338" s="61" t="str">
        <f t="shared" si="139"/>
        <v>ColocaciónBack to Back0.0075</v>
      </c>
      <c r="AS338" s="61" t="s">
        <v>38</v>
      </c>
      <c r="AT338" s="61" t="s">
        <v>96</v>
      </c>
      <c r="AU338" s="63">
        <v>7.4999999999999997E-3</v>
      </c>
      <c r="AV338" s="64">
        <f t="shared" si="133"/>
        <v>6</v>
      </c>
      <c r="AW338" s="60"/>
      <c r="AX338" s="61" t="str">
        <f t="shared" si="140"/>
        <v>ColocaciónBack to Back0.0075</v>
      </c>
      <c r="AY338" s="61" t="s">
        <v>38</v>
      </c>
      <c r="AZ338" s="61" t="s">
        <v>96</v>
      </c>
      <c r="BA338" s="63">
        <v>7.4999999999999997E-3</v>
      </c>
      <c r="BB338" s="64">
        <f t="shared" si="134"/>
        <v>6.75</v>
      </c>
    </row>
    <row r="339" spans="20:54">
      <c r="T339" s="61" t="str">
        <f t="shared" si="135"/>
        <v>ColocaciónBack to Back0.01</v>
      </c>
      <c r="U339" s="61" t="s">
        <v>38</v>
      </c>
      <c r="V339" s="61" t="s">
        <v>96</v>
      </c>
      <c r="W339" s="63">
        <v>0.01</v>
      </c>
      <c r="X339" s="64">
        <f t="shared" si="129"/>
        <v>4</v>
      </c>
      <c r="Y339" s="60"/>
      <c r="Z339" s="61" t="str">
        <f t="shared" si="136"/>
        <v>ColocaciónBack to Back0.01</v>
      </c>
      <c r="AA339" s="61" t="s">
        <v>38</v>
      </c>
      <c r="AB339" s="61" t="s">
        <v>96</v>
      </c>
      <c r="AC339" s="63">
        <v>0.01</v>
      </c>
      <c r="AD339" s="64">
        <f t="shared" si="130"/>
        <v>5</v>
      </c>
      <c r="AE339" s="60"/>
      <c r="AF339" s="61" t="str">
        <f t="shared" si="137"/>
        <v>ColocaciónBack to Back0.01</v>
      </c>
      <c r="AG339" s="61" t="s">
        <v>38</v>
      </c>
      <c r="AH339" s="61" t="s">
        <v>96</v>
      </c>
      <c r="AI339" s="63">
        <v>0.01</v>
      </c>
      <c r="AJ339" s="64">
        <f t="shared" si="131"/>
        <v>6</v>
      </c>
      <c r="AK339" s="60"/>
      <c r="AL339" s="61" t="str">
        <f t="shared" si="138"/>
        <v>ColocaciónBack to Back0.01</v>
      </c>
      <c r="AM339" s="61" t="s">
        <v>38</v>
      </c>
      <c r="AN339" s="61" t="s">
        <v>96</v>
      </c>
      <c r="AO339" s="63">
        <v>0.01</v>
      </c>
      <c r="AP339" s="64">
        <f t="shared" si="132"/>
        <v>7.0000000000000009</v>
      </c>
      <c r="AQ339" s="60"/>
      <c r="AR339" s="61" t="str">
        <f t="shared" si="139"/>
        <v>ColocaciónBack to Back0.01</v>
      </c>
      <c r="AS339" s="61" t="s">
        <v>38</v>
      </c>
      <c r="AT339" s="61" t="s">
        <v>96</v>
      </c>
      <c r="AU339" s="63">
        <v>0.01</v>
      </c>
      <c r="AV339" s="64">
        <f t="shared" si="133"/>
        <v>8</v>
      </c>
      <c r="AW339" s="60"/>
      <c r="AX339" s="61" t="str">
        <f t="shared" si="140"/>
        <v>ColocaciónBack to Back0.01</v>
      </c>
      <c r="AY339" s="61" t="s">
        <v>38</v>
      </c>
      <c r="AZ339" s="61" t="s">
        <v>96</v>
      </c>
      <c r="BA339" s="63">
        <v>0.01</v>
      </c>
      <c r="BB339" s="64">
        <f t="shared" si="134"/>
        <v>9</v>
      </c>
    </row>
    <row r="340" spans="20:54">
      <c r="T340" s="61" t="str">
        <f t="shared" si="135"/>
        <v>ColocaciónBack to Back0.0125</v>
      </c>
      <c r="U340" s="61" t="s">
        <v>38</v>
      </c>
      <c r="V340" s="61" t="s">
        <v>96</v>
      </c>
      <c r="W340" s="63">
        <v>1.2500000000000001E-2</v>
      </c>
      <c r="X340" s="64">
        <f t="shared" si="129"/>
        <v>5</v>
      </c>
      <c r="Y340" s="60"/>
      <c r="Z340" s="61" t="str">
        <f t="shared" si="136"/>
        <v>ColocaciónBack to Back0.0125</v>
      </c>
      <c r="AA340" s="61" t="s">
        <v>38</v>
      </c>
      <c r="AB340" s="61" t="s">
        <v>96</v>
      </c>
      <c r="AC340" s="63">
        <v>1.2500000000000001E-2</v>
      </c>
      <c r="AD340" s="64">
        <f t="shared" si="130"/>
        <v>6.25</v>
      </c>
      <c r="AE340" s="60"/>
      <c r="AF340" s="61" t="str">
        <f t="shared" si="137"/>
        <v>ColocaciónBack to Back0.0125</v>
      </c>
      <c r="AG340" s="61" t="s">
        <v>38</v>
      </c>
      <c r="AH340" s="61" t="s">
        <v>96</v>
      </c>
      <c r="AI340" s="63">
        <v>1.2500000000000001E-2</v>
      </c>
      <c r="AJ340" s="64">
        <f t="shared" si="131"/>
        <v>7.5000000000000009</v>
      </c>
      <c r="AK340" s="60"/>
      <c r="AL340" s="61" t="str">
        <f t="shared" si="138"/>
        <v>ColocaciónBack to Back0.0125</v>
      </c>
      <c r="AM340" s="61" t="s">
        <v>38</v>
      </c>
      <c r="AN340" s="61" t="s">
        <v>96</v>
      </c>
      <c r="AO340" s="63">
        <v>1.2500000000000001E-2</v>
      </c>
      <c r="AP340" s="64">
        <f t="shared" si="132"/>
        <v>8.75</v>
      </c>
      <c r="AQ340" s="60"/>
      <c r="AR340" s="61" t="str">
        <f t="shared" si="139"/>
        <v>ColocaciónBack to Back0.0125</v>
      </c>
      <c r="AS340" s="61" t="s">
        <v>38</v>
      </c>
      <c r="AT340" s="61" t="s">
        <v>96</v>
      </c>
      <c r="AU340" s="63">
        <v>1.2500000000000001E-2</v>
      </c>
      <c r="AV340" s="64">
        <f t="shared" si="133"/>
        <v>10</v>
      </c>
      <c r="AW340" s="60"/>
      <c r="AX340" s="61" t="str">
        <f t="shared" si="140"/>
        <v>ColocaciónBack to Back0.0125</v>
      </c>
      <c r="AY340" s="61" t="s">
        <v>38</v>
      </c>
      <c r="AZ340" s="61" t="s">
        <v>96</v>
      </c>
      <c r="BA340" s="63">
        <v>1.2500000000000001E-2</v>
      </c>
      <c r="BB340" s="64">
        <f t="shared" si="134"/>
        <v>11.25</v>
      </c>
    </row>
    <row r="341" spans="20:54">
      <c r="T341" s="61" t="str">
        <f t="shared" si="135"/>
        <v>ColocaciónBack to Back0.015</v>
      </c>
      <c r="U341" s="61" t="s">
        <v>38</v>
      </c>
      <c r="V341" s="61" t="s">
        <v>96</v>
      </c>
      <c r="W341" s="63">
        <v>1.5000000000000001E-2</v>
      </c>
      <c r="X341" s="64">
        <f t="shared" si="129"/>
        <v>6</v>
      </c>
      <c r="Y341" s="60"/>
      <c r="Z341" s="61" t="str">
        <f t="shared" si="136"/>
        <v>ColocaciónBack to Back0.015</v>
      </c>
      <c r="AA341" s="61" t="s">
        <v>38</v>
      </c>
      <c r="AB341" s="61" t="s">
        <v>96</v>
      </c>
      <c r="AC341" s="63">
        <v>1.5000000000000001E-2</v>
      </c>
      <c r="AD341" s="64">
        <f t="shared" si="130"/>
        <v>7.5000000000000009</v>
      </c>
      <c r="AE341" s="60"/>
      <c r="AF341" s="61" t="str">
        <f t="shared" si="137"/>
        <v>ColocaciónBack to Back0.015</v>
      </c>
      <c r="AG341" s="61" t="s">
        <v>38</v>
      </c>
      <c r="AH341" s="61" t="s">
        <v>96</v>
      </c>
      <c r="AI341" s="63">
        <v>1.5000000000000001E-2</v>
      </c>
      <c r="AJ341" s="64">
        <f t="shared" si="131"/>
        <v>9</v>
      </c>
      <c r="AK341" s="60"/>
      <c r="AL341" s="61" t="str">
        <f t="shared" si="138"/>
        <v>ColocaciónBack to Back0.015</v>
      </c>
      <c r="AM341" s="61" t="s">
        <v>38</v>
      </c>
      <c r="AN341" s="61" t="s">
        <v>96</v>
      </c>
      <c r="AO341" s="63">
        <v>1.5000000000000001E-2</v>
      </c>
      <c r="AP341" s="64">
        <f t="shared" si="132"/>
        <v>10.5</v>
      </c>
      <c r="AQ341" s="60"/>
      <c r="AR341" s="61" t="str">
        <f t="shared" si="139"/>
        <v>ColocaciónBack to Back0.015</v>
      </c>
      <c r="AS341" s="61" t="s">
        <v>38</v>
      </c>
      <c r="AT341" s="61" t="s">
        <v>96</v>
      </c>
      <c r="AU341" s="63">
        <v>1.5000000000000001E-2</v>
      </c>
      <c r="AV341" s="64">
        <f t="shared" si="133"/>
        <v>12</v>
      </c>
      <c r="AW341" s="60"/>
      <c r="AX341" s="61" t="str">
        <f t="shared" si="140"/>
        <v>ColocaciónBack to Back0.015</v>
      </c>
      <c r="AY341" s="61" t="s">
        <v>38</v>
      </c>
      <c r="AZ341" s="61" t="s">
        <v>96</v>
      </c>
      <c r="BA341" s="63">
        <v>1.5000000000000001E-2</v>
      </c>
      <c r="BB341" s="64">
        <f t="shared" si="134"/>
        <v>13.5</v>
      </c>
    </row>
    <row r="342" spans="20:54">
      <c r="T342" s="61" t="str">
        <f t="shared" si="135"/>
        <v>ColocaciónBack to Back0.0175</v>
      </c>
      <c r="U342" s="61" t="s">
        <v>38</v>
      </c>
      <c r="V342" s="61" t="s">
        <v>96</v>
      </c>
      <c r="W342" s="63">
        <v>1.7500000000000002E-2</v>
      </c>
      <c r="X342" s="64">
        <f t="shared" si="129"/>
        <v>7.0000000000000009</v>
      </c>
      <c r="Y342" s="60"/>
      <c r="Z342" s="61" t="str">
        <f t="shared" si="136"/>
        <v>ColocaciónBack to Back0.0175</v>
      </c>
      <c r="AA342" s="61" t="s">
        <v>38</v>
      </c>
      <c r="AB342" s="61" t="s">
        <v>96</v>
      </c>
      <c r="AC342" s="63">
        <v>1.7500000000000002E-2</v>
      </c>
      <c r="AD342" s="64">
        <f t="shared" si="130"/>
        <v>8.75</v>
      </c>
      <c r="AE342" s="60"/>
      <c r="AF342" s="61" t="str">
        <f t="shared" si="137"/>
        <v>ColocaciónBack to Back0.0175</v>
      </c>
      <c r="AG342" s="61" t="s">
        <v>38</v>
      </c>
      <c r="AH342" s="61" t="s">
        <v>96</v>
      </c>
      <c r="AI342" s="63">
        <v>1.7500000000000002E-2</v>
      </c>
      <c r="AJ342" s="64">
        <f t="shared" si="131"/>
        <v>10.5</v>
      </c>
      <c r="AK342" s="60"/>
      <c r="AL342" s="61" t="str">
        <f t="shared" si="138"/>
        <v>ColocaciónBack to Back0.0175</v>
      </c>
      <c r="AM342" s="61" t="s">
        <v>38</v>
      </c>
      <c r="AN342" s="61" t="s">
        <v>96</v>
      </c>
      <c r="AO342" s="63">
        <v>1.7500000000000002E-2</v>
      </c>
      <c r="AP342" s="64">
        <f t="shared" si="132"/>
        <v>12.250000000000002</v>
      </c>
      <c r="AQ342" s="60"/>
      <c r="AR342" s="61" t="str">
        <f t="shared" si="139"/>
        <v>ColocaciónBack to Back0.0175</v>
      </c>
      <c r="AS342" s="61" t="s">
        <v>38</v>
      </c>
      <c r="AT342" s="61" t="s">
        <v>96</v>
      </c>
      <c r="AU342" s="63">
        <v>1.7500000000000002E-2</v>
      </c>
      <c r="AV342" s="64">
        <f t="shared" si="133"/>
        <v>14.000000000000002</v>
      </c>
      <c r="AW342" s="60"/>
      <c r="AX342" s="61" t="str">
        <f t="shared" si="140"/>
        <v>ColocaciónBack to Back0.0175</v>
      </c>
      <c r="AY342" s="61" t="s">
        <v>38</v>
      </c>
      <c r="AZ342" s="61" t="s">
        <v>96</v>
      </c>
      <c r="BA342" s="63">
        <v>1.7500000000000002E-2</v>
      </c>
      <c r="BB342" s="64">
        <f t="shared" si="134"/>
        <v>15.750000000000002</v>
      </c>
    </row>
    <row r="343" spans="20:54">
      <c r="T343" s="61" t="str">
        <f t="shared" si="135"/>
        <v>ColocaciónBack to Back0.02</v>
      </c>
      <c r="U343" s="61" t="s">
        <v>38</v>
      </c>
      <c r="V343" s="61" t="s">
        <v>96</v>
      </c>
      <c r="W343" s="63">
        <v>0.02</v>
      </c>
      <c r="X343" s="64">
        <f t="shared" si="129"/>
        <v>8</v>
      </c>
      <c r="Y343" s="60"/>
      <c r="Z343" s="61" t="str">
        <f t="shared" si="136"/>
        <v>ColocaciónBack to Back0.02</v>
      </c>
      <c r="AA343" s="61" t="s">
        <v>38</v>
      </c>
      <c r="AB343" s="61" t="s">
        <v>96</v>
      </c>
      <c r="AC343" s="63">
        <v>0.02</v>
      </c>
      <c r="AD343" s="64">
        <f t="shared" si="130"/>
        <v>10</v>
      </c>
      <c r="AE343" s="60"/>
      <c r="AF343" s="61" t="str">
        <f t="shared" si="137"/>
        <v>ColocaciónBack to Back0.02</v>
      </c>
      <c r="AG343" s="61" t="s">
        <v>38</v>
      </c>
      <c r="AH343" s="61" t="s">
        <v>96</v>
      </c>
      <c r="AI343" s="63">
        <v>0.02</v>
      </c>
      <c r="AJ343" s="64">
        <f t="shared" si="131"/>
        <v>12</v>
      </c>
      <c r="AK343" s="60"/>
      <c r="AL343" s="61" t="str">
        <f t="shared" si="138"/>
        <v>ColocaciónBack to Back0.02</v>
      </c>
      <c r="AM343" s="61" t="s">
        <v>38</v>
      </c>
      <c r="AN343" s="61" t="s">
        <v>96</v>
      </c>
      <c r="AO343" s="63">
        <v>0.02</v>
      </c>
      <c r="AP343" s="64">
        <f t="shared" si="132"/>
        <v>14.000000000000002</v>
      </c>
      <c r="AQ343" s="60"/>
      <c r="AR343" s="61" t="str">
        <f t="shared" si="139"/>
        <v>ColocaciónBack to Back0.02</v>
      </c>
      <c r="AS343" s="61" t="s">
        <v>38</v>
      </c>
      <c r="AT343" s="61" t="s">
        <v>96</v>
      </c>
      <c r="AU343" s="63">
        <v>0.02</v>
      </c>
      <c r="AV343" s="64">
        <f t="shared" si="133"/>
        <v>16</v>
      </c>
      <c r="AW343" s="60"/>
      <c r="AX343" s="61" t="str">
        <f t="shared" si="140"/>
        <v>ColocaciónBack to Back0.02</v>
      </c>
      <c r="AY343" s="61" t="s">
        <v>38</v>
      </c>
      <c r="AZ343" s="61" t="s">
        <v>96</v>
      </c>
      <c r="BA343" s="63">
        <v>0.02</v>
      </c>
      <c r="BB343" s="64">
        <f t="shared" si="134"/>
        <v>18</v>
      </c>
    </row>
    <row r="344" spans="20:54">
      <c r="T344" s="61" t="str">
        <f t="shared" si="135"/>
        <v>ColocaciónBack to Back0.0225</v>
      </c>
      <c r="U344" s="61" t="s">
        <v>38</v>
      </c>
      <c r="V344" s="61" t="s">
        <v>96</v>
      </c>
      <c r="W344" s="63">
        <v>2.2499999999999999E-2</v>
      </c>
      <c r="X344" s="64">
        <f t="shared" si="129"/>
        <v>9</v>
      </c>
      <c r="Y344" s="60"/>
      <c r="Z344" s="61" t="str">
        <f t="shared" si="136"/>
        <v>ColocaciónBack to Back0.0225</v>
      </c>
      <c r="AA344" s="61" t="s">
        <v>38</v>
      </c>
      <c r="AB344" s="61" t="s">
        <v>96</v>
      </c>
      <c r="AC344" s="63">
        <v>2.2499999999999999E-2</v>
      </c>
      <c r="AD344" s="64">
        <f t="shared" si="130"/>
        <v>11.249999999999998</v>
      </c>
      <c r="AE344" s="60"/>
      <c r="AF344" s="61" t="str">
        <f t="shared" si="137"/>
        <v>ColocaciónBack to Back0.0225</v>
      </c>
      <c r="AG344" s="61" t="s">
        <v>38</v>
      </c>
      <c r="AH344" s="61" t="s">
        <v>96</v>
      </c>
      <c r="AI344" s="63">
        <v>2.2499999999999999E-2</v>
      </c>
      <c r="AJ344" s="64">
        <f t="shared" si="131"/>
        <v>13.5</v>
      </c>
      <c r="AK344" s="60"/>
      <c r="AL344" s="61" t="str">
        <f t="shared" si="138"/>
        <v>ColocaciónBack to Back0.0225</v>
      </c>
      <c r="AM344" s="61" t="s">
        <v>38</v>
      </c>
      <c r="AN344" s="61" t="s">
        <v>96</v>
      </c>
      <c r="AO344" s="63">
        <v>2.2499999999999999E-2</v>
      </c>
      <c r="AP344" s="64">
        <f t="shared" si="132"/>
        <v>15.75</v>
      </c>
      <c r="AQ344" s="60"/>
      <c r="AR344" s="61" t="str">
        <f t="shared" si="139"/>
        <v>ColocaciónBack to Back0.0225</v>
      </c>
      <c r="AS344" s="61" t="s">
        <v>38</v>
      </c>
      <c r="AT344" s="61" t="s">
        <v>96</v>
      </c>
      <c r="AU344" s="63">
        <v>2.2499999999999999E-2</v>
      </c>
      <c r="AV344" s="64">
        <f t="shared" si="133"/>
        <v>18</v>
      </c>
      <c r="AW344" s="60"/>
      <c r="AX344" s="61" t="str">
        <f t="shared" si="140"/>
        <v>ColocaciónBack to Back0.0225</v>
      </c>
      <c r="AY344" s="61" t="s">
        <v>38</v>
      </c>
      <c r="AZ344" s="61" t="s">
        <v>96</v>
      </c>
      <c r="BA344" s="63">
        <v>2.2499999999999999E-2</v>
      </c>
      <c r="BB344" s="64">
        <f t="shared" si="134"/>
        <v>20.249999999999996</v>
      </c>
    </row>
    <row r="345" spans="20:54">
      <c r="T345" s="61" t="str">
        <f t="shared" si="135"/>
        <v>ColocaciónBack to Back0.025</v>
      </c>
      <c r="U345" s="61" t="s">
        <v>38</v>
      </c>
      <c r="V345" s="61" t="s">
        <v>96</v>
      </c>
      <c r="W345" s="63">
        <v>2.4999999999999998E-2</v>
      </c>
      <c r="X345" s="64">
        <f t="shared" si="129"/>
        <v>9.9999999999999982</v>
      </c>
      <c r="Y345" s="60"/>
      <c r="Z345" s="61" t="str">
        <f t="shared" si="136"/>
        <v>ColocaciónBack to Back0.025</v>
      </c>
      <c r="AA345" s="61" t="s">
        <v>38</v>
      </c>
      <c r="AB345" s="61" t="s">
        <v>96</v>
      </c>
      <c r="AC345" s="63">
        <v>2.4999999999999998E-2</v>
      </c>
      <c r="AD345" s="64">
        <f t="shared" si="130"/>
        <v>12.499999999999998</v>
      </c>
      <c r="AE345" s="60"/>
      <c r="AF345" s="61" t="str">
        <f t="shared" si="137"/>
        <v>ColocaciónBack to Back0.025</v>
      </c>
      <c r="AG345" s="61" t="s">
        <v>38</v>
      </c>
      <c r="AH345" s="61" t="s">
        <v>96</v>
      </c>
      <c r="AI345" s="63">
        <v>2.4999999999999998E-2</v>
      </c>
      <c r="AJ345" s="64">
        <f t="shared" si="131"/>
        <v>15</v>
      </c>
      <c r="AK345" s="60"/>
      <c r="AL345" s="61" t="str">
        <f t="shared" si="138"/>
        <v>ColocaciónBack to Back0.025</v>
      </c>
      <c r="AM345" s="61" t="s">
        <v>38</v>
      </c>
      <c r="AN345" s="61" t="s">
        <v>96</v>
      </c>
      <c r="AO345" s="63">
        <v>2.4999999999999998E-2</v>
      </c>
      <c r="AP345" s="64">
        <f t="shared" si="132"/>
        <v>17.5</v>
      </c>
      <c r="AQ345" s="60"/>
      <c r="AR345" s="61" t="str">
        <f t="shared" si="139"/>
        <v>ColocaciónBack to Back0.025</v>
      </c>
      <c r="AS345" s="61" t="s">
        <v>38</v>
      </c>
      <c r="AT345" s="61" t="s">
        <v>96</v>
      </c>
      <c r="AU345" s="63">
        <v>2.4999999999999998E-2</v>
      </c>
      <c r="AV345" s="64">
        <f t="shared" si="133"/>
        <v>19.999999999999996</v>
      </c>
      <c r="AW345" s="60"/>
      <c r="AX345" s="61" t="str">
        <f t="shared" si="140"/>
        <v>ColocaciónBack to Back0.025</v>
      </c>
      <c r="AY345" s="61" t="s">
        <v>38</v>
      </c>
      <c r="AZ345" s="61" t="s">
        <v>96</v>
      </c>
      <c r="BA345" s="63">
        <v>2.4999999999999998E-2</v>
      </c>
      <c r="BB345" s="64">
        <f t="shared" si="134"/>
        <v>22.499999999999996</v>
      </c>
    </row>
    <row r="346" spans="20:54">
      <c r="T346" s="61" t="str">
        <f t="shared" si="135"/>
        <v>ColocaciónBack to Back0.0275</v>
      </c>
      <c r="U346" s="61" t="s">
        <v>38</v>
      </c>
      <c r="V346" s="61" t="s">
        <v>96</v>
      </c>
      <c r="W346" s="63">
        <v>2.7499999999999997E-2</v>
      </c>
      <c r="X346" s="64">
        <f t="shared" si="129"/>
        <v>10.999999999999998</v>
      </c>
      <c r="Y346" s="60"/>
      <c r="Z346" s="61" t="str">
        <f t="shared" si="136"/>
        <v>ColocaciónBack to Back0.0275</v>
      </c>
      <c r="AA346" s="61" t="s">
        <v>38</v>
      </c>
      <c r="AB346" s="61" t="s">
        <v>96</v>
      </c>
      <c r="AC346" s="63">
        <v>2.7499999999999997E-2</v>
      </c>
      <c r="AD346" s="64">
        <f t="shared" si="130"/>
        <v>13.749999999999998</v>
      </c>
      <c r="AE346" s="60"/>
      <c r="AF346" s="61" t="str">
        <f t="shared" si="137"/>
        <v>ColocaciónBack to Back0.0275</v>
      </c>
      <c r="AG346" s="61" t="s">
        <v>38</v>
      </c>
      <c r="AH346" s="61" t="s">
        <v>96</v>
      </c>
      <c r="AI346" s="63">
        <v>2.7499999999999997E-2</v>
      </c>
      <c r="AJ346" s="64">
        <f t="shared" si="131"/>
        <v>16.499999999999996</v>
      </c>
      <c r="AK346" s="60"/>
      <c r="AL346" s="61" t="str">
        <f t="shared" si="138"/>
        <v>ColocaciónBack to Back0.0275</v>
      </c>
      <c r="AM346" s="61" t="s">
        <v>38</v>
      </c>
      <c r="AN346" s="61" t="s">
        <v>96</v>
      </c>
      <c r="AO346" s="63">
        <v>2.7499999999999997E-2</v>
      </c>
      <c r="AP346" s="64">
        <f t="shared" si="132"/>
        <v>19.249999999999996</v>
      </c>
      <c r="AQ346" s="60"/>
      <c r="AR346" s="61" t="str">
        <f t="shared" si="139"/>
        <v>ColocaciónBack to Back0.0275</v>
      </c>
      <c r="AS346" s="61" t="s">
        <v>38</v>
      </c>
      <c r="AT346" s="61" t="s">
        <v>96</v>
      </c>
      <c r="AU346" s="63">
        <v>2.7499999999999997E-2</v>
      </c>
      <c r="AV346" s="64">
        <f t="shared" si="133"/>
        <v>21.999999999999996</v>
      </c>
      <c r="AW346" s="60"/>
      <c r="AX346" s="61" t="str">
        <f t="shared" si="140"/>
        <v>ColocaciónBack to Back0.0275</v>
      </c>
      <c r="AY346" s="61" t="s">
        <v>38</v>
      </c>
      <c r="AZ346" s="61" t="s">
        <v>96</v>
      </c>
      <c r="BA346" s="63">
        <v>2.7499999999999997E-2</v>
      </c>
      <c r="BB346" s="64">
        <f t="shared" si="134"/>
        <v>24.749999999999996</v>
      </c>
    </row>
    <row r="347" spans="20:54">
      <c r="T347" s="61" t="str">
        <f t="shared" si="135"/>
        <v>ColocaciónBack to Back0.03</v>
      </c>
      <c r="U347" s="61" t="s">
        <v>38</v>
      </c>
      <c r="V347" s="61" t="s">
        <v>96</v>
      </c>
      <c r="W347" s="63">
        <v>2.9999999999999995E-2</v>
      </c>
      <c r="X347" s="64">
        <f t="shared" si="129"/>
        <v>11.999999999999998</v>
      </c>
      <c r="Y347" s="60"/>
      <c r="Z347" s="61" t="str">
        <f t="shared" si="136"/>
        <v>ColocaciónBack to Back0.03</v>
      </c>
      <c r="AA347" s="61" t="s">
        <v>38</v>
      </c>
      <c r="AB347" s="61" t="s">
        <v>96</v>
      </c>
      <c r="AC347" s="63">
        <v>2.9999999999999995E-2</v>
      </c>
      <c r="AD347" s="64">
        <f t="shared" si="130"/>
        <v>14.999999999999996</v>
      </c>
      <c r="AE347" s="60"/>
      <c r="AF347" s="61" t="str">
        <f t="shared" si="137"/>
        <v>ColocaciónBack to Back0.03</v>
      </c>
      <c r="AG347" s="61" t="s">
        <v>38</v>
      </c>
      <c r="AH347" s="61" t="s">
        <v>96</v>
      </c>
      <c r="AI347" s="63">
        <v>2.9999999999999995E-2</v>
      </c>
      <c r="AJ347" s="64">
        <f t="shared" si="131"/>
        <v>17.999999999999996</v>
      </c>
      <c r="AK347" s="60"/>
      <c r="AL347" s="61" t="str">
        <f t="shared" si="138"/>
        <v>ColocaciónBack to Back0.03</v>
      </c>
      <c r="AM347" s="61" t="s">
        <v>38</v>
      </c>
      <c r="AN347" s="61" t="s">
        <v>96</v>
      </c>
      <c r="AO347" s="63">
        <v>2.9999999999999995E-2</v>
      </c>
      <c r="AP347" s="64">
        <f t="shared" si="132"/>
        <v>20.999999999999996</v>
      </c>
      <c r="AQ347" s="60"/>
      <c r="AR347" s="61" t="str">
        <f t="shared" si="139"/>
        <v>ColocaciónBack to Back0.03</v>
      </c>
      <c r="AS347" s="61" t="s">
        <v>38</v>
      </c>
      <c r="AT347" s="61" t="s">
        <v>96</v>
      </c>
      <c r="AU347" s="63">
        <v>2.9999999999999995E-2</v>
      </c>
      <c r="AV347" s="64">
        <f t="shared" si="133"/>
        <v>23.999999999999996</v>
      </c>
      <c r="AW347" s="60"/>
      <c r="AX347" s="61" t="str">
        <f t="shared" si="140"/>
        <v>ColocaciónBack to Back0.03</v>
      </c>
      <c r="AY347" s="61" t="s">
        <v>38</v>
      </c>
      <c r="AZ347" s="61" t="s">
        <v>96</v>
      </c>
      <c r="BA347" s="63">
        <v>2.9999999999999995E-2</v>
      </c>
      <c r="BB347" s="64">
        <f t="shared" si="134"/>
        <v>26.999999999999996</v>
      </c>
    </row>
    <row r="348" spans="20:54">
      <c r="T348" s="61" t="str">
        <f t="shared" si="135"/>
        <v>ColocaciónBack to Back0.0325</v>
      </c>
      <c r="U348" s="61" t="s">
        <v>38</v>
      </c>
      <c r="V348" s="61" t="s">
        <v>96</v>
      </c>
      <c r="W348" s="63">
        <v>3.2499999999999994E-2</v>
      </c>
      <c r="X348" s="64">
        <f t="shared" si="129"/>
        <v>12.999999999999998</v>
      </c>
      <c r="Y348" s="60"/>
      <c r="Z348" s="61" t="str">
        <f t="shared" si="136"/>
        <v>ColocaciónBack to Back0.0325</v>
      </c>
      <c r="AA348" s="61" t="s">
        <v>38</v>
      </c>
      <c r="AB348" s="61" t="s">
        <v>96</v>
      </c>
      <c r="AC348" s="63">
        <v>3.2499999999999994E-2</v>
      </c>
      <c r="AD348" s="64">
        <f t="shared" si="130"/>
        <v>16.249999999999996</v>
      </c>
      <c r="AE348" s="60"/>
      <c r="AF348" s="61" t="str">
        <f t="shared" si="137"/>
        <v>ColocaciónBack to Back0.0325</v>
      </c>
      <c r="AG348" s="61" t="s">
        <v>38</v>
      </c>
      <c r="AH348" s="61" t="s">
        <v>96</v>
      </c>
      <c r="AI348" s="63">
        <v>3.2499999999999994E-2</v>
      </c>
      <c r="AJ348" s="64">
        <f t="shared" si="131"/>
        <v>19.499999999999996</v>
      </c>
      <c r="AK348" s="60"/>
      <c r="AL348" s="61" t="str">
        <f t="shared" si="138"/>
        <v>ColocaciónBack to Back0.0325</v>
      </c>
      <c r="AM348" s="61" t="s">
        <v>38</v>
      </c>
      <c r="AN348" s="61" t="s">
        <v>96</v>
      </c>
      <c r="AO348" s="63">
        <v>3.2499999999999994E-2</v>
      </c>
      <c r="AP348" s="64">
        <f t="shared" si="132"/>
        <v>22.749999999999996</v>
      </c>
      <c r="AQ348" s="60"/>
      <c r="AR348" s="61" t="str">
        <f t="shared" si="139"/>
        <v>ColocaciónBack to Back0.0325</v>
      </c>
      <c r="AS348" s="61" t="s">
        <v>38</v>
      </c>
      <c r="AT348" s="61" t="s">
        <v>96</v>
      </c>
      <c r="AU348" s="63">
        <v>3.2499999999999994E-2</v>
      </c>
      <c r="AV348" s="64">
        <f t="shared" si="133"/>
        <v>25.999999999999996</v>
      </c>
      <c r="AW348" s="60"/>
      <c r="AX348" s="61" t="str">
        <f t="shared" si="140"/>
        <v>ColocaciónBack to Back0.0325</v>
      </c>
      <c r="AY348" s="61" t="s">
        <v>38</v>
      </c>
      <c r="AZ348" s="61" t="s">
        <v>96</v>
      </c>
      <c r="BA348" s="63">
        <v>3.2499999999999994E-2</v>
      </c>
      <c r="BB348" s="64">
        <f t="shared" si="134"/>
        <v>29.249999999999993</v>
      </c>
    </row>
    <row r="349" spans="20:54">
      <c r="T349" s="61" t="str">
        <f t="shared" si="135"/>
        <v>ColocaciónBack to Back0.035</v>
      </c>
      <c r="U349" s="61" t="s">
        <v>38</v>
      </c>
      <c r="V349" s="61" t="s">
        <v>96</v>
      </c>
      <c r="W349" s="63">
        <v>3.4999999999999996E-2</v>
      </c>
      <c r="X349" s="64">
        <f t="shared" si="129"/>
        <v>13.999999999999998</v>
      </c>
      <c r="Y349" s="60"/>
      <c r="Z349" s="61" t="str">
        <f t="shared" si="136"/>
        <v>ColocaciónBack to Back0.035</v>
      </c>
      <c r="AA349" s="61" t="s">
        <v>38</v>
      </c>
      <c r="AB349" s="61" t="s">
        <v>96</v>
      </c>
      <c r="AC349" s="63">
        <v>3.4999999999999996E-2</v>
      </c>
      <c r="AD349" s="64">
        <f t="shared" si="130"/>
        <v>17.5</v>
      </c>
      <c r="AE349" s="60"/>
      <c r="AF349" s="61" t="str">
        <f t="shared" si="137"/>
        <v>ColocaciónBack to Back0.035</v>
      </c>
      <c r="AG349" s="61" t="s">
        <v>38</v>
      </c>
      <c r="AH349" s="61" t="s">
        <v>96</v>
      </c>
      <c r="AI349" s="63">
        <v>3.4999999999999996E-2</v>
      </c>
      <c r="AJ349" s="64">
        <f t="shared" si="131"/>
        <v>20.999999999999996</v>
      </c>
      <c r="AK349" s="60"/>
      <c r="AL349" s="61" t="str">
        <f t="shared" si="138"/>
        <v>ColocaciónBack to Back0.035</v>
      </c>
      <c r="AM349" s="61" t="s">
        <v>38</v>
      </c>
      <c r="AN349" s="61" t="s">
        <v>96</v>
      </c>
      <c r="AO349" s="63">
        <v>3.4999999999999996E-2</v>
      </c>
      <c r="AP349" s="64">
        <f t="shared" si="132"/>
        <v>24.499999999999996</v>
      </c>
      <c r="AQ349" s="60"/>
      <c r="AR349" s="61" t="str">
        <f t="shared" si="139"/>
        <v>ColocaciónBack to Back0.035</v>
      </c>
      <c r="AS349" s="61" t="s">
        <v>38</v>
      </c>
      <c r="AT349" s="61" t="s">
        <v>96</v>
      </c>
      <c r="AU349" s="63">
        <v>3.4999999999999996E-2</v>
      </c>
      <c r="AV349" s="64">
        <f t="shared" si="133"/>
        <v>27.999999999999996</v>
      </c>
      <c r="AW349" s="60"/>
      <c r="AX349" s="61" t="str">
        <f t="shared" si="140"/>
        <v>ColocaciónBack to Back0.035</v>
      </c>
      <c r="AY349" s="61" t="s">
        <v>38</v>
      </c>
      <c r="AZ349" s="61" t="s">
        <v>96</v>
      </c>
      <c r="BA349" s="63">
        <v>3.4999999999999996E-2</v>
      </c>
      <c r="BB349" s="64">
        <f t="shared" si="134"/>
        <v>31.499999999999993</v>
      </c>
    </row>
    <row r="350" spans="20:54">
      <c r="T350" s="61" t="str">
        <f t="shared" si="135"/>
        <v>ColocaciónBack to Back0.0375</v>
      </c>
      <c r="U350" s="61" t="s">
        <v>38</v>
      </c>
      <c r="V350" s="61" t="s">
        <v>96</v>
      </c>
      <c r="W350" s="63">
        <v>3.7499999999999999E-2</v>
      </c>
      <c r="X350" s="64">
        <f t="shared" si="129"/>
        <v>15</v>
      </c>
      <c r="Y350" s="60"/>
      <c r="Z350" s="61" t="str">
        <f t="shared" si="136"/>
        <v>ColocaciónBack to Back0.0375</v>
      </c>
      <c r="AA350" s="61" t="s">
        <v>38</v>
      </c>
      <c r="AB350" s="61" t="s">
        <v>96</v>
      </c>
      <c r="AC350" s="63">
        <v>3.7499999999999999E-2</v>
      </c>
      <c r="AD350" s="64">
        <f t="shared" si="130"/>
        <v>18.75</v>
      </c>
      <c r="AE350" s="60"/>
      <c r="AF350" s="61" t="str">
        <f t="shared" si="137"/>
        <v>ColocaciónBack to Back0.0375</v>
      </c>
      <c r="AG350" s="61" t="s">
        <v>38</v>
      </c>
      <c r="AH350" s="61" t="s">
        <v>96</v>
      </c>
      <c r="AI350" s="63">
        <v>3.7499999999999999E-2</v>
      </c>
      <c r="AJ350" s="64">
        <f t="shared" si="131"/>
        <v>22.499999999999996</v>
      </c>
      <c r="AK350" s="60"/>
      <c r="AL350" s="61" t="str">
        <f t="shared" si="138"/>
        <v>ColocaciónBack to Back0.0375</v>
      </c>
      <c r="AM350" s="61" t="s">
        <v>38</v>
      </c>
      <c r="AN350" s="61" t="s">
        <v>96</v>
      </c>
      <c r="AO350" s="63">
        <v>3.7499999999999999E-2</v>
      </c>
      <c r="AP350" s="64">
        <f t="shared" si="132"/>
        <v>26.25</v>
      </c>
      <c r="AQ350" s="60"/>
      <c r="AR350" s="61" t="str">
        <f t="shared" si="139"/>
        <v>ColocaciónBack to Back0.0375</v>
      </c>
      <c r="AS350" s="61" t="s">
        <v>38</v>
      </c>
      <c r="AT350" s="61" t="s">
        <v>96</v>
      </c>
      <c r="AU350" s="63">
        <v>3.7499999999999999E-2</v>
      </c>
      <c r="AV350" s="64">
        <f t="shared" si="133"/>
        <v>30</v>
      </c>
      <c r="AW350" s="60"/>
      <c r="AX350" s="61" t="str">
        <f t="shared" si="140"/>
        <v>ColocaciónBack to Back0.0375</v>
      </c>
      <c r="AY350" s="61" t="s">
        <v>38</v>
      </c>
      <c r="AZ350" s="61" t="s">
        <v>96</v>
      </c>
      <c r="BA350" s="63">
        <v>3.7499999999999999E-2</v>
      </c>
      <c r="BB350" s="64">
        <f t="shared" si="134"/>
        <v>33.749999999999993</v>
      </c>
    </row>
    <row r="351" spans="20:54">
      <c r="T351" s="61" t="str">
        <f t="shared" si="135"/>
        <v>ColocaciónBack to Back0.04</v>
      </c>
      <c r="U351" s="61" t="s">
        <v>38</v>
      </c>
      <c r="V351" s="61" t="s">
        <v>96</v>
      </c>
      <c r="W351" s="63">
        <v>0.04</v>
      </c>
      <c r="X351" s="64">
        <f t="shared" si="129"/>
        <v>16</v>
      </c>
      <c r="Y351" s="60"/>
      <c r="Z351" s="61" t="str">
        <f t="shared" si="136"/>
        <v>ColocaciónBack to Back0.04</v>
      </c>
      <c r="AA351" s="61" t="s">
        <v>38</v>
      </c>
      <c r="AB351" s="61" t="s">
        <v>96</v>
      </c>
      <c r="AC351" s="63">
        <v>0.04</v>
      </c>
      <c r="AD351" s="64">
        <f t="shared" si="130"/>
        <v>20</v>
      </c>
      <c r="AE351" s="60"/>
      <c r="AF351" s="61" t="str">
        <f t="shared" si="137"/>
        <v>ColocaciónBack to Back0.04</v>
      </c>
      <c r="AG351" s="61" t="s">
        <v>38</v>
      </c>
      <c r="AH351" s="61" t="s">
        <v>96</v>
      </c>
      <c r="AI351" s="63">
        <v>0.04</v>
      </c>
      <c r="AJ351" s="64">
        <f t="shared" si="131"/>
        <v>24</v>
      </c>
      <c r="AK351" s="60"/>
      <c r="AL351" s="61" t="str">
        <f t="shared" si="138"/>
        <v>ColocaciónBack to Back0.04</v>
      </c>
      <c r="AM351" s="61" t="s">
        <v>38</v>
      </c>
      <c r="AN351" s="61" t="s">
        <v>96</v>
      </c>
      <c r="AO351" s="63">
        <v>0.04</v>
      </c>
      <c r="AP351" s="64">
        <f t="shared" si="132"/>
        <v>28.000000000000004</v>
      </c>
      <c r="AQ351" s="60"/>
      <c r="AR351" s="61" t="str">
        <f t="shared" si="139"/>
        <v>ColocaciónBack to Back0.04</v>
      </c>
      <c r="AS351" s="61" t="s">
        <v>38</v>
      </c>
      <c r="AT351" s="61" t="s">
        <v>96</v>
      </c>
      <c r="AU351" s="63">
        <v>0.04</v>
      </c>
      <c r="AV351" s="64">
        <f t="shared" si="133"/>
        <v>32</v>
      </c>
      <c r="AW351" s="60"/>
      <c r="AX351" s="61" t="str">
        <f t="shared" si="140"/>
        <v>ColocaciónBack to Back0.04</v>
      </c>
      <c r="AY351" s="61" t="s">
        <v>38</v>
      </c>
      <c r="AZ351" s="61" t="s">
        <v>96</v>
      </c>
      <c r="BA351" s="63">
        <v>0.04</v>
      </c>
      <c r="BB351" s="64">
        <f t="shared" si="134"/>
        <v>36</v>
      </c>
    </row>
    <row r="352" spans="20:54">
      <c r="T352" s="61" t="str">
        <f t="shared" si="135"/>
        <v>ColocaciónBack to Back0.0425</v>
      </c>
      <c r="U352" s="61" t="s">
        <v>38</v>
      </c>
      <c r="V352" s="61" t="s">
        <v>96</v>
      </c>
      <c r="W352" s="63">
        <v>4.2500000000000003E-2</v>
      </c>
      <c r="X352" s="64">
        <f t="shared" si="129"/>
        <v>17</v>
      </c>
      <c r="Y352" s="60"/>
      <c r="Z352" s="61" t="str">
        <f t="shared" si="136"/>
        <v>ColocaciónBack to Back0.0425</v>
      </c>
      <c r="AA352" s="61" t="s">
        <v>38</v>
      </c>
      <c r="AB352" s="61" t="s">
        <v>96</v>
      </c>
      <c r="AC352" s="63">
        <v>4.2500000000000003E-2</v>
      </c>
      <c r="AD352" s="64">
        <f t="shared" si="130"/>
        <v>21.250000000000004</v>
      </c>
      <c r="AE352" s="60"/>
      <c r="AF352" s="61" t="str">
        <f t="shared" si="137"/>
        <v>ColocaciónBack to Back0.0425</v>
      </c>
      <c r="AG352" s="61" t="s">
        <v>38</v>
      </c>
      <c r="AH352" s="61" t="s">
        <v>96</v>
      </c>
      <c r="AI352" s="63">
        <v>4.2500000000000003E-2</v>
      </c>
      <c r="AJ352" s="64">
        <f t="shared" si="131"/>
        <v>25.5</v>
      </c>
      <c r="AK352" s="60"/>
      <c r="AL352" s="61" t="str">
        <f t="shared" si="138"/>
        <v>ColocaciónBack to Back0.0425</v>
      </c>
      <c r="AM352" s="61" t="s">
        <v>38</v>
      </c>
      <c r="AN352" s="61" t="s">
        <v>96</v>
      </c>
      <c r="AO352" s="63">
        <v>4.2500000000000003E-2</v>
      </c>
      <c r="AP352" s="64">
        <f t="shared" si="132"/>
        <v>29.750000000000004</v>
      </c>
      <c r="AQ352" s="60"/>
      <c r="AR352" s="61" t="str">
        <f t="shared" si="139"/>
        <v>ColocaciónBack to Back0.0425</v>
      </c>
      <c r="AS352" s="61" t="s">
        <v>38</v>
      </c>
      <c r="AT352" s="61" t="s">
        <v>96</v>
      </c>
      <c r="AU352" s="63">
        <v>4.2500000000000003E-2</v>
      </c>
      <c r="AV352" s="64">
        <f t="shared" si="133"/>
        <v>34</v>
      </c>
      <c r="AW352" s="60"/>
      <c r="AX352" s="61" t="str">
        <f t="shared" si="140"/>
        <v>ColocaciónBack to Back0.0425</v>
      </c>
      <c r="AY352" s="61" t="s">
        <v>38</v>
      </c>
      <c r="AZ352" s="61" t="s">
        <v>96</v>
      </c>
      <c r="BA352" s="63">
        <v>4.2500000000000003E-2</v>
      </c>
      <c r="BB352" s="64">
        <f t="shared" si="134"/>
        <v>38.25</v>
      </c>
    </row>
    <row r="353" spans="20:54">
      <c r="T353" s="61" t="str">
        <f t="shared" si="135"/>
        <v>ColocaciónBack to Back0.045</v>
      </c>
      <c r="U353" s="61" t="s">
        <v>38</v>
      </c>
      <c r="V353" s="61" t="s">
        <v>96</v>
      </c>
      <c r="W353" s="63">
        <v>4.5000000000000005E-2</v>
      </c>
      <c r="X353" s="64">
        <f t="shared" si="129"/>
        <v>18</v>
      </c>
      <c r="Y353" s="60"/>
      <c r="Z353" s="61" t="str">
        <f t="shared" si="136"/>
        <v>ColocaciónBack to Back0.045</v>
      </c>
      <c r="AA353" s="61" t="s">
        <v>38</v>
      </c>
      <c r="AB353" s="61" t="s">
        <v>96</v>
      </c>
      <c r="AC353" s="63">
        <v>4.5000000000000005E-2</v>
      </c>
      <c r="AD353" s="64">
        <f t="shared" si="130"/>
        <v>22.500000000000004</v>
      </c>
      <c r="AE353" s="60"/>
      <c r="AF353" s="61" t="str">
        <f t="shared" si="137"/>
        <v>ColocaciónBack to Back0.045</v>
      </c>
      <c r="AG353" s="61" t="s">
        <v>38</v>
      </c>
      <c r="AH353" s="61" t="s">
        <v>96</v>
      </c>
      <c r="AI353" s="63">
        <v>4.5000000000000005E-2</v>
      </c>
      <c r="AJ353" s="64">
        <f t="shared" si="131"/>
        <v>27</v>
      </c>
      <c r="AK353" s="60"/>
      <c r="AL353" s="61" t="str">
        <f t="shared" si="138"/>
        <v>ColocaciónBack to Back0.045</v>
      </c>
      <c r="AM353" s="61" t="s">
        <v>38</v>
      </c>
      <c r="AN353" s="61" t="s">
        <v>96</v>
      </c>
      <c r="AO353" s="63">
        <v>4.5000000000000005E-2</v>
      </c>
      <c r="AP353" s="64">
        <f t="shared" si="132"/>
        <v>31.500000000000004</v>
      </c>
      <c r="AQ353" s="60"/>
      <c r="AR353" s="61" t="str">
        <f t="shared" si="139"/>
        <v>ColocaciónBack to Back0.045</v>
      </c>
      <c r="AS353" s="61" t="s">
        <v>38</v>
      </c>
      <c r="AT353" s="61" t="s">
        <v>96</v>
      </c>
      <c r="AU353" s="63">
        <v>4.5000000000000005E-2</v>
      </c>
      <c r="AV353" s="64">
        <f t="shared" si="133"/>
        <v>36</v>
      </c>
      <c r="AW353" s="60"/>
      <c r="AX353" s="61" t="str">
        <f t="shared" si="140"/>
        <v>ColocaciónBack to Back0.045</v>
      </c>
      <c r="AY353" s="61" t="s">
        <v>38</v>
      </c>
      <c r="AZ353" s="61" t="s">
        <v>96</v>
      </c>
      <c r="BA353" s="63">
        <v>4.5000000000000005E-2</v>
      </c>
      <c r="BB353" s="64">
        <f t="shared" si="134"/>
        <v>40.5</v>
      </c>
    </row>
    <row r="354" spans="20:54">
      <c r="T354" s="61" t="str">
        <f t="shared" si="135"/>
        <v>ColocaciónBack to Back0.0475</v>
      </c>
      <c r="U354" s="61" t="s">
        <v>38</v>
      </c>
      <c r="V354" s="61" t="s">
        <v>96</v>
      </c>
      <c r="W354" s="63">
        <v>4.7500000000000007E-2</v>
      </c>
      <c r="X354" s="64">
        <f t="shared" si="129"/>
        <v>19.000000000000004</v>
      </c>
      <c r="Y354" s="60"/>
      <c r="Z354" s="61" t="str">
        <f t="shared" si="136"/>
        <v>ColocaciónBack to Back0.0475</v>
      </c>
      <c r="AA354" s="61" t="s">
        <v>38</v>
      </c>
      <c r="AB354" s="61" t="s">
        <v>96</v>
      </c>
      <c r="AC354" s="63">
        <v>4.7500000000000007E-2</v>
      </c>
      <c r="AD354" s="64">
        <f t="shared" si="130"/>
        <v>23.750000000000004</v>
      </c>
      <c r="AE354" s="60"/>
      <c r="AF354" s="61" t="str">
        <f t="shared" si="137"/>
        <v>ColocaciónBack to Back0.0475</v>
      </c>
      <c r="AG354" s="61" t="s">
        <v>38</v>
      </c>
      <c r="AH354" s="61" t="s">
        <v>96</v>
      </c>
      <c r="AI354" s="63">
        <v>4.7500000000000007E-2</v>
      </c>
      <c r="AJ354" s="64">
        <f t="shared" si="131"/>
        <v>28.500000000000004</v>
      </c>
      <c r="AK354" s="60"/>
      <c r="AL354" s="61" t="str">
        <f t="shared" si="138"/>
        <v>ColocaciónBack to Back0.0475</v>
      </c>
      <c r="AM354" s="61" t="s">
        <v>38</v>
      </c>
      <c r="AN354" s="61" t="s">
        <v>96</v>
      </c>
      <c r="AO354" s="63">
        <v>4.7500000000000007E-2</v>
      </c>
      <c r="AP354" s="64">
        <f t="shared" si="132"/>
        <v>33.250000000000007</v>
      </c>
      <c r="AQ354" s="60"/>
      <c r="AR354" s="61" t="str">
        <f t="shared" si="139"/>
        <v>ColocaciónBack to Back0.0475</v>
      </c>
      <c r="AS354" s="61" t="s">
        <v>38</v>
      </c>
      <c r="AT354" s="61" t="s">
        <v>96</v>
      </c>
      <c r="AU354" s="63">
        <v>4.7500000000000007E-2</v>
      </c>
      <c r="AV354" s="64">
        <f t="shared" si="133"/>
        <v>38.000000000000007</v>
      </c>
      <c r="AW354" s="60"/>
      <c r="AX354" s="61" t="str">
        <f t="shared" si="140"/>
        <v>ColocaciónBack to Back0.0475</v>
      </c>
      <c r="AY354" s="61" t="s">
        <v>38</v>
      </c>
      <c r="AZ354" s="61" t="s">
        <v>96</v>
      </c>
      <c r="BA354" s="63">
        <v>4.7500000000000007E-2</v>
      </c>
      <c r="BB354" s="64">
        <f t="shared" si="134"/>
        <v>42.750000000000007</v>
      </c>
    </row>
    <row r="355" spans="20:54">
      <c r="T355" s="61" t="str">
        <f t="shared" si="135"/>
        <v>ColocaciónBack to Back0.05</v>
      </c>
      <c r="U355" s="61" t="s">
        <v>38</v>
      </c>
      <c r="V355" s="61" t="s">
        <v>96</v>
      </c>
      <c r="W355" s="63">
        <v>5.000000000000001E-2</v>
      </c>
      <c r="X355" s="64">
        <f t="shared" si="129"/>
        <v>20.000000000000004</v>
      </c>
      <c r="Y355" s="60"/>
      <c r="Z355" s="61" t="str">
        <f t="shared" si="136"/>
        <v>ColocaciónBack to Back0.05</v>
      </c>
      <c r="AA355" s="61" t="s">
        <v>38</v>
      </c>
      <c r="AB355" s="61" t="s">
        <v>96</v>
      </c>
      <c r="AC355" s="63">
        <v>5.000000000000001E-2</v>
      </c>
      <c r="AD355" s="64">
        <f t="shared" si="130"/>
        <v>25.000000000000004</v>
      </c>
      <c r="AE355" s="60"/>
      <c r="AF355" s="61" t="str">
        <f t="shared" si="137"/>
        <v>ColocaciónBack to Back0.05</v>
      </c>
      <c r="AG355" s="61" t="s">
        <v>38</v>
      </c>
      <c r="AH355" s="61" t="s">
        <v>96</v>
      </c>
      <c r="AI355" s="63">
        <v>5.000000000000001E-2</v>
      </c>
      <c r="AJ355" s="64">
        <f t="shared" si="131"/>
        <v>30.000000000000004</v>
      </c>
      <c r="AK355" s="60"/>
      <c r="AL355" s="61" t="str">
        <f t="shared" si="138"/>
        <v>ColocaciónBack to Back0.05</v>
      </c>
      <c r="AM355" s="61" t="s">
        <v>38</v>
      </c>
      <c r="AN355" s="61" t="s">
        <v>96</v>
      </c>
      <c r="AO355" s="63">
        <v>5.000000000000001E-2</v>
      </c>
      <c r="AP355" s="64">
        <f t="shared" si="132"/>
        <v>35.000000000000007</v>
      </c>
      <c r="AQ355" s="60"/>
      <c r="AR355" s="61" t="str">
        <f t="shared" si="139"/>
        <v>ColocaciónBack to Back0.05</v>
      </c>
      <c r="AS355" s="61" t="s">
        <v>38</v>
      </c>
      <c r="AT355" s="61" t="s">
        <v>96</v>
      </c>
      <c r="AU355" s="63">
        <v>5.000000000000001E-2</v>
      </c>
      <c r="AV355" s="64">
        <f t="shared" si="133"/>
        <v>40.000000000000007</v>
      </c>
      <c r="AW355" s="60"/>
      <c r="AX355" s="61" t="str">
        <f t="shared" si="140"/>
        <v>ColocaciónBack to Back0.05</v>
      </c>
      <c r="AY355" s="61" t="s">
        <v>38</v>
      </c>
      <c r="AZ355" s="61" t="s">
        <v>96</v>
      </c>
      <c r="BA355" s="63">
        <v>5.000000000000001E-2</v>
      </c>
      <c r="BB355" s="64">
        <f t="shared" si="134"/>
        <v>45.000000000000007</v>
      </c>
    </row>
    <row r="356" spans="20:54">
      <c r="T356" s="61" t="str">
        <f t="shared" si="135"/>
        <v>ColocaciónBack to Back0.0525</v>
      </c>
      <c r="U356" s="61" t="s">
        <v>38</v>
      </c>
      <c r="V356" s="61" t="s">
        <v>96</v>
      </c>
      <c r="W356" s="63">
        <v>5.2500000000000012E-2</v>
      </c>
      <c r="X356" s="64">
        <f t="shared" si="129"/>
        <v>21.000000000000004</v>
      </c>
      <c r="Y356" s="60"/>
      <c r="Z356" s="61" t="str">
        <f t="shared" si="136"/>
        <v>ColocaciónBack to Back0.0525</v>
      </c>
      <c r="AA356" s="61" t="s">
        <v>38</v>
      </c>
      <c r="AB356" s="61" t="s">
        <v>96</v>
      </c>
      <c r="AC356" s="63">
        <v>5.2500000000000012E-2</v>
      </c>
      <c r="AD356" s="64">
        <f t="shared" si="130"/>
        <v>26.250000000000007</v>
      </c>
      <c r="AE356" s="60"/>
      <c r="AF356" s="61" t="str">
        <f t="shared" si="137"/>
        <v>ColocaciónBack to Back0.0525</v>
      </c>
      <c r="AG356" s="61" t="s">
        <v>38</v>
      </c>
      <c r="AH356" s="61" t="s">
        <v>96</v>
      </c>
      <c r="AI356" s="63">
        <v>5.2500000000000012E-2</v>
      </c>
      <c r="AJ356" s="64">
        <f t="shared" si="131"/>
        <v>31.500000000000004</v>
      </c>
      <c r="AK356" s="60"/>
      <c r="AL356" s="61" t="str">
        <f t="shared" si="138"/>
        <v>ColocaciónBack to Back0.0525</v>
      </c>
      <c r="AM356" s="61" t="s">
        <v>38</v>
      </c>
      <c r="AN356" s="61" t="s">
        <v>96</v>
      </c>
      <c r="AO356" s="63">
        <v>5.2500000000000012E-2</v>
      </c>
      <c r="AP356" s="64">
        <f t="shared" si="132"/>
        <v>36.750000000000007</v>
      </c>
      <c r="AQ356" s="60"/>
      <c r="AR356" s="61" t="str">
        <f t="shared" si="139"/>
        <v>ColocaciónBack to Back0.0525</v>
      </c>
      <c r="AS356" s="61" t="s">
        <v>38</v>
      </c>
      <c r="AT356" s="61" t="s">
        <v>96</v>
      </c>
      <c r="AU356" s="63">
        <v>5.2500000000000012E-2</v>
      </c>
      <c r="AV356" s="64">
        <f t="shared" si="133"/>
        <v>42.000000000000007</v>
      </c>
      <c r="AW356" s="60"/>
      <c r="AX356" s="61" t="str">
        <f t="shared" si="140"/>
        <v>ColocaciónBack to Back0.0525</v>
      </c>
      <c r="AY356" s="61" t="s">
        <v>38</v>
      </c>
      <c r="AZ356" s="61" t="s">
        <v>96</v>
      </c>
      <c r="BA356" s="63">
        <v>5.2500000000000012E-2</v>
      </c>
      <c r="BB356" s="64">
        <f t="shared" si="134"/>
        <v>47.250000000000007</v>
      </c>
    </row>
    <row r="357" spans="20:54">
      <c r="T357" s="61" t="str">
        <f t="shared" si="135"/>
        <v>ColocaciónBack to Back0.055</v>
      </c>
      <c r="U357" s="61" t="s">
        <v>38</v>
      </c>
      <c r="V357" s="61" t="s">
        <v>96</v>
      </c>
      <c r="W357" s="63">
        <v>5.5000000000000014E-2</v>
      </c>
      <c r="X357" s="64">
        <f t="shared" si="129"/>
        <v>22.000000000000004</v>
      </c>
      <c r="Y357" s="60"/>
      <c r="Z357" s="61" t="str">
        <f t="shared" si="136"/>
        <v>ColocaciónBack to Back0.055</v>
      </c>
      <c r="AA357" s="61" t="s">
        <v>38</v>
      </c>
      <c r="AB357" s="61" t="s">
        <v>96</v>
      </c>
      <c r="AC357" s="63">
        <v>5.5000000000000014E-2</v>
      </c>
      <c r="AD357" s="64">
        <f t="shared" si="130"/>
        <v>27.500000000000007</v>
      </c>
      <c r="AE357" s="60"/>
      <c r="AF357" s="61" t="str">
        <f t="shared" si="137"/>
        <v>ColocaciónBack to Back0.055</v>
      </c>
      <c r="AG357" s="61" t="s">
        <v>38</v>
      </c>
      <c r="AH357" s="61" t="s">
        <v>96</v>
      </c>
      <c r="AI357" s="63">
        <v>5.5000000000000014E-2</v>
      </c>
      <c r="AJ357" s="64">
        <f t="shared" si="131"/>
        <v>33.000000000000007</v>
      </c>
      <c r="AK357" s="60"/>
      <c r="AL357" s="61" t="str">
        <f t="shared" si="138"/>
        <v>ColocaciónBack to Back0.055</v>
      </c>
      <c r="AM357" s="61" t="s">
        <v>38</v>
      </c>
      <c r="AN357" s="61" t="s">
        <v>96</v>
      </c>
      <c r="AO357" s="63">
        <v>5.5000000000000014E-2</v>
      </c>
      <c r="AP357" s="64">
        <f t="shared" si="132"/>
        <v>38.500000000000014</v>
      </c>
      <c r="AQ357" s="60"/>
      <c r="AR357" s="61" t="str">
        <f t="shared" si="139"/>
        <v>ColocaciónBack to Back0.055</v>
      </c>
      <c r="AS357" s="61" t="s">
        <v>38</v>
      </c>
      <c r="AT357" s="61" t="s">
        <v>96</v>
      </c>
      <c r="AU357" s="63">
        <v>5.5000000000000014E-2</v>
      </c>
      <c r="AV357" s="64">
        <f t="shared" si="133"/>
        <v>44.000000000000007</v>
      </c>
      <c r="AW357" s="60"/>
      <c r="AX357" s="61" t="str">
        <f t="shared" si="140"/>
        <v>ColocaciónBack to Back0.055</v>
      </c>
      <c r="AY357" s="61" t="s">
        <v>38</v>
      </c>
      <c r="AZ357" s="61" t="s">
        <v>96</v>
      </c>
      <c r="BA357" s="63">
        <v>5.5000000000000014E-2</v>
      </c>
      <c r="BB357" s="64">
        <f t="shared" si="134"/>
        <v>49.500000000000007</v>
      </c>
    </row>
    <row r="358" spans="20:54">
      <c r="T358" s="61" t="str">
        <f t="shared" si="135"/>
        <v>ColocaciónBack to Back0.0575</v>
      </c>
      <c r="U358" s="61" t="s">
        <v>38</v>
      </c>
      <c r="V358" s="61" t="s">
        <v>96</v>
      </c>
      <c r="W358" s="63">
        <v>5.7500000000000016E-2</v>
      </c>
      <c r="X358" s="64">
        <f t="shared" si="129"/>
        <v>23.000000000000007</v>
      </c>
      <c r="Y358" s="60"/>
      <c r="Z358" s="61" t="str">
        <f t="shared" si="136"/>
        <v>ColocaciónBack to Back0.0575</v>
      </c>
      <c r="AA358" s="61" t="s">
        <v>38</v>
      </c>
      <c r="AB358" s="61" t="s">
        <v>96</v>
      </c>
      <c r="AC358" s="63">
        <v>5.7500000000000016E-2</v>
      </c>
      <c r="AD358" s="64">
        <f t="shared" si="130"/>
        <v>28.750000000000007</v>
      </c>
      <c r="AE358" s="60"/>
      <c r="AF358" s="61" t="str">
        <f t="shared" si="137"/>
        <v>ColocaciónBack to Back0.0575</v>
      </c>
      <c r="AG358" s="61" t="s">
        <v>38</v>
      </c>
      <c r="AH358" s="61" t="s">
        <v>96</v>
      </c>
      <c r="AI358" s="63">
        <v>5.7500000000000016E-2</v>
      </c>
      <c r="AJ358" s="64">
        <f t="shared" si="131"/>
        <v>34.500000000000007</v>
      </c>
      <c r="AK358" s="60"/>
      <c r="AL358" s="61" t="str">
        <f t="shared" si="138"/>
        <v>ColocaciónBack to Back0.0575</v>
      </c>
      <c r="AM358" s="61" t="s">
        <v>38</v>
      </c>
      <c r="AN358" s="61" t="s">
        <v>96</v>
      </c>
      <c r="AO358" s="63">
        <v>5.7500000000000016E-2</v>
      </c>
      <c r="AP358" s="64">
        <f t="shared" si="132"/>
        <v>40.250000000000014</v>
      </c>
      <c r="AQ358" s="60"/>
      <c r="AR358" s="61" t="str">
        <f t="shared" si="139"/>
        <v>ColocaciónBack to Back0.0575</v>
      </c>
      <c r="AS358" s="61" t="s">
        <v>38</v>
      </c>
      <c r="AT358" s="61" t="s">
        <v>96</v>
      </c>
      <c r="AU358" s="63">
        <v>5.7500000000000016E-2</v>
      </c>
      <c r="AV358" s="64">
        <f t="shared" si="133"/>
        <v>46.000000000000014</v>
      </c>
      <c r="AW358" s="60"/>
      <c r="AX358" s="61" t="str">
        <f t="shared" si="140"/>
        <v>ColocaciónBack to Back0.0575</v>
      </c>
      <c r="AY358" s="61" t="s">
        <v>38</v>
      </c>
      <c r="AZ358" s="61" t="s">
        <v>96</v>
      </c>
      <c r="BA358" s="63">
        <v>5.7500000000000016E-2</v>
      </c>
      <c r="BB358" s="64">
        <f t="shared" si="134"/>
        <v>51.750000000000014</v>
      </c>
    </row>
    <row r="359" spans="20:54">
      <c r="T359" s="61" t="str">
        <f t="shared" si="135"/>
        <v>ColocaciónBack to Back0.06</v>
      </c>
      <c r="U359" s="61" t="s">
        <v>38</v>
      </c>
      <c r="V359" s="61" t="s">
        <v>96</v>
      </c>
      <c r="W359" s="63">
        <v>6.0000000000000019E-2</v>
      </c>
      <c r="X359" s="64">
        <f t="shared" si="129"/>
        <v>24.000000000000007</v>
      </c>
      <c r="Y359" s="60"/>
      <c r="Z359" s="61" t="str">
        <f t="shared" si="136"/>
        <v>ColocaciónBack to Back0.06</v>
      </c>
      <c r="AA359" s="61" t="s">
        <v>38</v>
      </c>
      <c r="AB359" s="61" t="s">
        <v>96</v>
      </c>
      <c r="AC359" s="63">
        <v>6.0000000000000019E-2</v>
      </c>
      <c r="AD359" s="64">
        <f t="shared" si="130"/>
        <v>30.000000000000011</v>
      </c>
      <c r="AE359" s="60"/>
      <c r="AF359" s="61" t="str">
        <f t="shared" si="137"/>
        <v>ColocaciónBack to Back0.06</v>
      </c>
      <c r="AG359" s="61" t="s">
        <v>38</v>
      </c>
      <c r="AH359" s="61" t="s">
        <v>96</v>
      </c>
      <c r="AI359" s="63">
        <v>6.0000000000000019E-2</v>
      </c>
      <c r="AJ359" s="64">
        <f t="shared" si="131"/>
        <v>36.000000000000007</v>
      </c>
      <c r="AK359" s="60"/>
      <c r="AL359" s="61" t="str">
        <f t="shared" si="138"/>
        <v>ColocaciónBack to Back0.06</v>
      </c>
      <c r="AM359" s="61" t="s">
        <v>38</v>
      </c>
      <c r="AN359" s="61" t="s">
        <v>96</v>
      </c>
      <c r="AO359" s="63">
        <v>6.0000000000000019E-2</v>
      </c>
      <c r="AP359" s="64">
        <f t="shared" si="132"/>
        <v>42.000000000000014</v>
      </c>
      <c r="AQ359" s="60"/>
      <c r="AR359" s="61" t="str">
        <f t="shared" si="139"/>
        <v>ColocaciónBack to Back0.06</v>
      </c>
      <c r="AS359" s="61" t="s">
        <v>38</v>
      </c>
      <c r="AT359" s="61" t="s">
        <v>96</v>
      </c>
      <c r="AU359" s="63">
        <v>6.0000000000000019E-2</v>
      </c>
      <c r="AV359" s="64">
        <f t="shared" si="133"/>
        <v>48.000000000000014</v>
      </c>
      <c r="AW359" s="60"/>
      <c r="AX359" s="61" t="str">
        <f t="shared" si="140"/>
        <v>ColocaciónBack to Back0.06</v>
      </c>
      <c r="AY359" s="61" t="s">
        <v>38</v>
      </c>
      <c r="AZ359" s="61" t="s">
        <v>96</v>
      </c>
      <c r="BA359" s="63">
        <v>6.0000000000000019E-2</v>
      </c>
      <c r="BB359" s="64">
        <f t="shared" si="134"/>
        <v>54.000000000000014</v>
      </c>
    </row>
    <row r="360" spans="20:54">
      <c r="T360" s="61" t="str">
        <f t="shared" si="135"/>
        <v>ColocaciónBack to Back0.0625</v>
      </c>
      <c r="U360" s="61" t="s">
        <v>38</v>
      </c>
      <c r="V360" s="61" t="s">
        <v>96</v>
      </c>
      <c r="W360" s="63">
        <v>6.2500000000000014E-2</v>
      </c>
      <c r="X360" s="64">
        <f t="shared" si="129"/>
        <v>25.000000000000004</v>
      </c>
      <c r="Y360" s="60"/>
      <c r="Z360" s="61" t="str">
        <f t="shared" si="136"/>
        <v>ColocaciónBack to Back0.0625</v>
      </c>
      <c r="AA360" s="61" t="s">
        <v>38</v>
      </c>
      <c r="AB360" s="61" t="s">
        <v>96</v>
      </c>
      <c r="AC360" s="63">
        <v>6.2500000000000014E-2</v>
      </c>
      <c r="AD360" s="64">
        <f t="shared" si="130"/>
        <v>31.250000000000004</v>
      </c>
      <c r="AE360" s="60"/>
      <c r="AF360" s="61" t="str">
        <f t="shared" si="137"/>
        <v>ColocaciónBack to Back0.0625</v>
      </c>
      <c r="AG360" s="61" t="s">
        <v>38</v>
      </c>
      <c r="AH360" s="61" t="s">
        <v>96</v>
      </c>
      <c r="AI360" s="63">
        <v>6.2500000000000014E-2</v>
      </c>
      <c r="AJ360" s="64">
        <f t="shared" si="131"/>
        <v>37.500000000000007</v>
      </c>
      <c r="AK360" s="60"/>
      <c r="AL360" s="61" t="str">
        <f t="shared" si="138"/>
        <v>ColocaciónBack to Back0.0625</v>
      </c>
      <c r="AM360" s="61" t="s">
        <v>38</v>
      </c>
      <c r="AN360" s="61" t="s">
        <v>96</v>
      </c>
      <c r="AO360" s="63">
        <v>6.2500000000000014E-2</v>
      </c>
      <c r="AP360" s="64">
        <f t="shared" si="132"/>
        <v>43.750000000000007</v>
      </c>
      <c r="AQ360" s="60"/>
      <c r="AR360" s="61" t="str">
        <f t="shared" si="139"/>
        <v>ColocaciónBack to Back0.0625</v>
      </c>
      <c r="AS360" s="61" t="s">
        <v>38</v>
      </c>
      <c r="AT360" s="61" t="s">
        <v>96</v>
      </c>
      <c r="AU360" s="63">
        <v>6.2500000000000014E-2</v>
      </c>
      <c r="AV360" s="64">
        <f t="shared" si="133"/>
        <v>50.000000000000007</v>
      </c>
      <c r="AW360" s="60"/>
      <c r="AX360" s="61" t="str">
        <f t="shared" si="140"/>
        <v>ColocaciónBack to Back0.0625</v>
      </c>
      <c r="AY360" s="61" t="s">
        <v>38</v>
      </c>
      <c r="AZ360" s="61" t="s">
        <v>96</v>
      </c>
      <c r="BA360" s="63">
        <v>6.2500000000000014E-2</v>
      </c>
      <c r="BB360" s="64">
        <f t="shared" si="134"/>
        <v>56.250000000000007</v>
      </c>
    </row>
    <row r="361" spans="20:54">
      <c r="T361" s="61" t="str">
        <f t="shared" si="135"/>
        <v>ColocaciónBack to Back0.065</v>
      </c>
      <c r="U361" s="61" t="s">
        <v>38</v>
      </c>
      <c r="V361" s="61" t="s">
        <v>96</v>
      </c>
      <c r="W361" s="63">
        <v>6.5000000000000016E-2</v>
      </c>
      <c r="X361" s="64">
        <f t="shared" si="129"/>
        <v>26.000000000000007</v>
      </c>
      <c r="Y361" s="60"/>
      <c r="Z361" s="61" t="str">
        <f t="shared" si="136"/>
        <v>ColocaciónBack to Back0.065</v>
      </c>
      <c r="AA361" s="61" t="s">
        <v>38</v>
      </c>
      <c r="AB361" s="61" t="s">
        <v>96</v>
      </c>
      <c r="AC361" s="63">
        <v>6.5000000000000016E-2</v>
      </c>
      <c r="AD361" s="64">
        <f t="shared" si="130"/>
        <v>32.500000000000007</v>
      </c>
      <c r="AE361" s="60"/>
      <c r="AF361" s="61" t="str">
        <f t="shared" si="137"/>
        <v>ColocaciónBack to Back0.065</v>
      </c>
      <c r="AG361" s="61" t="s">
        <v>38</v>
      </c>
      <c r="AH361" s="61" t="s">
        <v>96</v>
      </c>
      <c r="AI361" s="63">
        <v>6.5000000000000016E-2</v>
      </c>
      <c r="AJ361" s="64">
        <f t="shared" si="131"/>
        <v>39.000000000000014</v>
      </c>
      <c r="AK361" s="60"/>
      <c r="AL361" s="61" t="str">
        <f t="shared" si="138"/>
        <v>ColocaciónBack to Back0.065</v>
      </c>
      <c r="AM361" s="61" t="s">
        <v>38</v>
      </c>
      <c r="AN361" s="61" t="s">
        <v>96</v>
      </c>
      <c r="AO361" s="63">
        <v>6.5000000000000016E-2</v>
      </c>
      <c r="AP361" s="64">
        <f t="shared" si="132"/>
        <v>45.500000000000014</v>
      </c>
      <c r="AQ361" s="60"/>
      <c r="AR361" s="61" t="str">
        <f t="shared" si="139"/>
        <v>ColocaciónBack to Back0.065</v>
      </c>
      <c r="AS361" s="61" t="s">
        <v>38</v>
      </c>
      <c r="AT361" s="61" t="s">
        <v>96</v>
      </c>
      <c r="AU361" s="63">
        <v>6.5000000000000016E-2</v>
      </c>
      <c r="AV361" s="64">
        <f t="shared" si="133"/>
        <v>52.000000000000014</v>
      </c>
      <c r="AW361" s="60"/>
      <c r="AX361" s="61" t="str">
        <f t="shared" si="140"/>
        <v>ColocaciónBack to Back0.065</v>
      </c>
      <c r="AY361" s="61" t="s">
        <v>38</v>
      </c>
      <c r="AZ361" s="61" t="s">
        <v>96</v>
      </c>
      <c r="BA361" s="63">
        <v>6.5000000000000016E-2</v>
      </c>
      <c r="BB361" s="64">
        <f t="shared" si="134"/>
        <v>58.500000000000014</v>
      </c>
    </row>
    <row r="362" spans="20:54">
      <c r="T362" s="61" t="str">
        <f t="shared" si="135"/>
        <v>ColocaciónBack to Back0.0675</v>
      </c>
      <c r="U362" s="61" t="s">
        <v>38</v>
      </c>
      <c r="V362" s="61" t="s">
        <v>96</v>
      </c>
      <c r="W362" s="63">
        <v>6.7500000000000018E-2</v>
      </c>
      <c r="X362" s="64">
        <f t="shared" si="129"/>
        <v>27.000000000000007</v>
      </c>
      <c r="Y362" s="60"/>
      <c r="Z362" s="61" t="str">
        <f t="shared" si="136"/>
        <v>ColocaciónBack to Back0.0675</v>
      </c>
      <c r="AA362" s="61" t="s">
        <v>38</v>
      </c>
      <c r="AB362" s="61" t="s">
        <v>96</v>
      </c>
      <c r="AC362" s="63">
        <v>6.7500000000000018E-2</v>
      </c>
      <c r="AD362" s="64">
        <f t="shared" si="130"/>
        <v>33.750000000000007</v>
      </c>
      <c r="AE362" s="60"/>
      <c r="AF362" s="61" t="str">
        <f t="shared" si="137"/>
        <v>ColocaciónBack to Back0.0675</v>
      </c>
      <c r="AG362" s="61" t="s">
        <v>38</v>
      </c>
      <c r="AH362" s="61" t="s">
        <v>96</v>
      </c>
      <c r="AI362" s="63">
        <v>6.7500000000000018E-2</v>
      </c>
      <c r="AJ362" s="64">
        <f t="shared" si="131"/>
        <v>40.500000000000014</v>
      </c>
      <c r="AK362" s="60"/>
      <c r="AL362" s="61" t="str">
        <f t="shared" si="138"/>
        <v>ColocaciónBack to Back0.0675</v>
      </c>
      <c r="AM362" s="61" t="s">
        <v>38</v>
      </c>
      <c r="AN362" s="61" t="s">
        <v>96</v>
      </c>
      <c r="AO362" s="63">
        <v>6.7500000000000018E-2</v>
      </c>
      <c r="AP362" s="64">
        <f t="shared" si="132"/>
        <v>47.250000000000014</v>
      </c>
      <c r="AQ362" s="60"/>
      <c r="AR362" s="61" t="str">
        <f t="shared" si="139"/>
        <v>ColocaciónBack to Back0.0675</v>
      </c>
      <c r="AS362" s="61" t="s">
        <v>38</v>
      </c>
      <c r="AT362" s="61" t="s">
        <v>96</v>
      </c>
      <c r="AU362" s="63">
        <v>6.7500000000000018E-2</v>
      </c>
      <c r="AV362" s="64">
        <f t="shared" si="133"/>
        <v>54.000000000000014</v>
      </c>
      <c r="AW362" s="60"/>
      <c r="AX362" s="61" t="str">
        <f t="shared" si="140"/>
        <v>ColocaciónBack to Back0.0675</v>
      </c>
      <c r="AY362" s="61" t="s">
        <v>38</v>
      </c>
      <c r="AZ362" s="61" t="s">
        <v>96</v>
      </c>
      <c r="BA362" s="63">
        <v>6.7500000000000018E-2</v>
      </c>
      <c r="BB362" s="64">
        <f t="shared" si="134"/>
        <v>60.750000000000014</v>
      </c>
    </row>
    <row r="363" spans="20:54">
      <c r="T363" s="61" t="str">
        <f t="shared" si="135"/>
        <v>ColocaciónBack to Back0.07</v>
      </c>
      <c r="U363" s="61" t="s">
        <v>38</v>
      </c>
      <c r="V363" s="61" t="s">
        <v>96</v>
      </c>
      <c r="W363" s="63">
        <v>7.0000000000000021E-2</v>
      </c>
      <c r="X363" s="64">
        <f t="shared" si="129"/>
        <v>28.000000000000007</v>
      </c>
      <c r="Y363" s="60"/>
      <c r="Z363" s="61" t="str">
        <f t="shared" si="136"/>
        <v>ColocaciónBack to Back0.07</v>
      </c>
      <c r="AA363" s="61" t="s">
        <v>38</v>
      </c>
      <c r="AB363" s="61" t="s">
        <v>96</v>
      </c>
      <c r="AC363" s="63">
        <v>7.0000000000000021E-2</v>
      </c>
      <c r="AD363" s="64">
        <f t="shared" si="130"/>
        <v>35.000000000000007</v>
      </c>
      <c r="AE363" s="60"/>
      <c r="AF363" s="61" t="str">
        <f t="shared" si="137"/>
        <v>ColocaciónBack to Back0.07</v>
      </c>
      <c r="AG363" s="61" t="s">
        <v>38</v>
      </c>
      <c r="AH363" s="61" t="s">
        <v>96</v>
      </c>
      <c r="AI363" s="63">
        <v>7.0000000000000021E-2</v>
      </c>
      <c r="AJ363" s="64">
        <f t="shared" si="131"/>
        <v>42.000000000000014</v>
      </c>
      <c r="AK363" s="60"/>
      <c r="AL363" s="61" t="str">
        <f t="shared" si="138"/>
        <v>ColocaciónBack to Back0.07</v>
      </c>
      <c r="AM363" s="61" t="s">
        <v>38</v>
      </c>
      <c r="AN363" s="61" t="s">
        <v>96</v>
      </c>
      <c r="AO363" s="63">
        <v>7.0000000000000021E-2</v>
      </c>
      <c r="AP363" s="64">
        <f t="shared" si="132"/>
        <v>49.000000000000014</v>
      </c>
      <c r="AQ363" s="60"/>
      <c r="AR363" s="61" t="str">
        <f t="shared" si="139"/>
        <v>ColocaciónBack to Back0.07</v>
      </c>
      <c r="AS363" s="61" t="s">
        <v>38</v>
      </c>
      <c r="AT363" s="61" t="s">
        <v>96</v>
      </c>
      <c r="AU363" s="63">
        <v>7.0000000000000021E-2</v>
      </c>
      <c r="AV363" s="64">
        <f t="shared" si="133"/>
        <v>56.000000000000014</v>
      </c>
      <c r="AW363" s="60"/>
      <c r="AX363" s="61" t="str">
        <f t="shared" si="140"/>
        <v>ColocaciónBack to Back0.07</v>
      </c>
      <c r="AY363" s="61" t="s">
        <v>38</v>
      </c>
      <c r="AZ363" s="61" t="s">
        <v>96</v>
      </c>
      <c r="BA363" s="63">
        <v>7.0000000000000021E-2</v>
      </c>
      <c r="BB363" s="64">
        <f t="shared" si="134"/>
        <v>63.000000000000021</v>
      </c>
    </row>
    <row r="364" spans="20:54">
      <c r="T364" s="61" t="str">
        <f t="shared" si="135"/>
        <v>ColocaciónBack to Back0.0725</v>
      </c>
      <c r="U364" s="61" t="s">
        <v>38</v>
      </c>
      <c r="V364" s="61" t="s">
        <v>96</v>
      </c>
      <c r="W364" s="63">
        <v>7.2500000000000023E-2</v>
      </c>
      <c r="X364" s="64">
        <f t="shared" si="129"/>
        <v>29.000000000000007</v>
      </c>
      <c r="Y364" s="60"/>
      <c r="Z364" s="61" t="str">
        <f t="shared" si="136"/>
        <v>ColocaciónBack to Back0.0725</v>
      </c>
      <c r="AA364" s="61" t="s">
        <v>38</v>
      </c>
      <c r="AB364" s="61" t="s">
        <v>96</v>
      </c>
      <c r="AC364" s="63">
        <v>7.2500000000000023E-2</v>
      </c>
      <c r="AD364" s="64">
        <f t="shared" si="130"/>
        <v>36.250000000000007</v>
      </c>
      <c r="AE364" s="60"/>
      <c r="AF364" s="61" t="str">
        <f t="shared" si="137"/>
        <v>ColocaciónBack to Back0.0725</v>
      </c>
      <c r="AG364" s="61" t="s">
        <v>38</v>
      </c>
      <c r="AH364" s="61" t="s">
        <v>96</v>
      </c>
      <c r="AI364" s="63">
        <v>7.2500000000000023E-2</v>
      </c>
      <c r="AJ364" s="64">
        <f t="shared" si="131"/>
        <v>43.500000000000014</v>
      </c>
      <c r="AK364" s="60"/>
      <c r="AL364" s="61" t="str">
        <f t="shared" si="138"/>
        <v>ColocaciónBack to Back0.0725</v>
      </c>
      <c r="AM364" s="61" t="s">
        <v>38</v>
      </c>
      <c r="AN364" s="61" t="s">
        <v>96</v>
      </c>
      <c r="AO364" s="63">
        <v>7.2500000000000023E-2</v>
      </c>
      <c r="AP364" s="64">
        <f t="shared" si="132"/>
        <v>50.750000000000014</v>
      </c>
      <c r="AQ364" s="60"/>
      <c r="AR364" s="61" t="str">
        <f t="shared" si="139"/>
        <v>ColocaciónBack to Back0.0725</v>
      </c>
      <c r="AS364" s="61" t="s">
        <v>38</v>
      </c>
      <c r="AT364" s="61" t="s">
        <v>96</v>
      </c>
      <c r="AU364" s="63">
        <v>7.2500000000000023E-2</v>
      </c>
      <c r="AV364" s="64">
        <f t="shared" si="133"/>
        <v>58.000000000000014</v>
      </c>
      <c r="AW364" s="60"/>
      <c r="AX364" s="61" t="str">
        <f t="shared" si="140"/>
        <v>ColocaciónBack to Back0.0725</v>
      </c>
      <c r="AY364" s="61" t="s">
        <v>38</v>
      </c>
      <c r="AZ364" s="61" t="s">
        <v>96</v>
      </c>
      <c r="BA364" s="63">
        <v>7.2500000000000023E-2</v>
      </c>
      <c r="BB364" s="64">
        <f t="shared" si="134"/>
        <v>65.250000000000014</v>
      </c>
    </row>
    <row r="365" spans="20:54">
      <c r="T365" s="61" t="str">
        <f t="shared" si="135"/>
        <v>ColocaciónBack to Back0.075</v>
      </c>
      <c r="U365" s="61" t="s">
        <v>38</v>
      </c>
      <c r="V365" s="61" t="s">
        <v>96</v>
      </c>
      <c r="W365" s="63">
        <v>7.5000000000000025E-2</v>
      </c>
      <c r="X365" s="64">
        <f t="shared" si="129"/>
        <v>30.000000000000011</v>
      </c>
      <c r="Y365" s="60"/>
      <c r="Z365" s="61" t="str">
        <f t="shared" si="136"/>
        <v>ColocaciónBack to Back0.075</v>
      </c>
      <c r="AA365" s="61" t="s">
        <v>38</v>
      </c>
      <c r="AB365" s="61" t="s">
        <v>96</v>
      </c>
      <c r="AC365" s="63">
        <v>7.5000000000000025E-2</v>
      </c>
      <c r="AD365" s="64">
        <f t="shared" si="130"/>
        <v>37.500000000000007</v>
      </c>
      <c r="AE365" s="60"/>
      <c r="AF365" s="61" t="str">
        <f t="shared" si="137"/>
        <v>ColocaciónBack to Back0.075</v>
      </c>
      <c r="AG365" s="61" t="s">
        <v>38</v>
      </c>
      <c r="AH365" s="61" t="s">
        <v>96</v>
      </c>
      <c r="AI365" s="63">
        <v>7.5000000000000025E-2</v>
      </c>
      <c r="AJ365" s="64">
        <f t="shared" si="131"/>
        <v>45.000000000000014</v>
      </c>
      <c r="AK365" s="60"/>
      <c r="AL365" s="61" t="str">
        <f t="shared" si="138"/>
        <v>ColocaciónBack to Back0.075</v>
      </c>
      <c r="AM365" s="61" t="s">
        <v>38</v>
      </c>
      <c r="AN365" s="61" t="s">
        <v>96</v>
      </c>
      <c r="AO365" s="63">
        <v>7.5000000000000025E-2</v>
      </c>
      <c r="AP365" s="64">
        <f t="shared" si="132"/>
        <v>52.500000000000014</v>
      </c>
      <c r="AQ365" s="60"/>
      <c r="AR365" s="61" t="str">
        <f t="shared" si="139"/>
        <v>ColocaciónBack to Back0.075</v>
      </c>
      <c r="AS365" s="61" t="s">
        <v>38</v>
      </c>
      <c r="AT365" s="61" t="s">
        <v>96</v>
      </c>
      <c r="AU365" s="63">
        <v>7.5000000000000025E-2</v>
      </c>
      <c r="AV365" s="64">
        <f t="shared" si="133"/>
        <v>60.000000000000021</v>
      </c>
      <c r="AW365" s="60"/>
      <c r="AX365" s="61" t="str">
        <f t="shared" si="140"/>
        <v>ColocaciónBack to Back0.075</v>
      </c>
      <c r="AY365" s="61" t="s">
        <v>38</v>
      </c>
      <c r="AZ365" s="61" t="s">
        <v>96</v>
      </c>
      <c r="BA365" s="63">
        <v>7.5000000000000025E-2</v>
      </c>
      <c r="BB365" s="64">
        <f t="shared" si="134"/>
        <v>67.500000000000028</v>
      </c>
    </row>
    <row r="366" spans="20:54">
      <c r="T366" s="61" t="str">
        <f t="shared" si="135"/>
        <v>ColocaciónBack to Back0.0775</v>
      </c>
      <c r="U366" s="61" t="s">
        <v>38</v>
      </c>
      <c r="V366" s="61" t="s">
        <v>96</v>
      </c>
      <c r="W366" s="63">
        <v>7.7500000000000027E-2</v>
      </c>
      <c r="X366" s="64">
        <f t="shared" si="129"/>
        <v>31.000000000000011</v>
      </c>
      <c r="Y366" s="60"/>
      <c r="Z366" s="61" t="str">
        <f t="shared" si="136"/>
        <v>ColocaciónBack to Back0.0775</v>
      </c>
      <c r="AA366" s="61" t="s">
        <v>38</v>
      </c>
      <c r="AB366" s="61" t="s">
        <v>96</v>
      </c>
      <c r="AC366" s="63">
        <v>7.7500000000000027E-2</v>
      </c>
      <c r="AD366" s="64">
        <f t="shared" si="130"/>
        <v>38.750000000000014</v>
      </c>
      <c r="AE366" s="60"/>
      <c r="AF366" s="61" t="str">
        <f t="shared" si="137"/>
        <v>ColocaciónBack to Back0.0775</v>
      </c>
      <c r="AG366" s="61" t="s">
        <v>38</v>
      </c>
      <c r="AH366" s="61" t="s">
        <v>96</v>
      </c>
      <c r="AI366" s="63">
        <v>7.7500000000000027E-2</v>
      </c>
      <c r="AJ366" s="64">
        <f t="shared" si="131"/>
        <v>46.500000000000021</v>
      </c>
      <c r="AK366" s="60"/>
      <c r="AL366" s="61" t="str">
        <f t="shared" si="138"/>
        <v>ColocaciónBack to Back0.0775</v>
      </c>
      <c r="AM366" s="61" t="s">
        <v>38</v>
      </c>
      <c r="AN366" s="61" t="s">
        <v>96</v>
      </c>
      <c r="AO366" s="63">
        <v>7.7500000000000027E-2</v>
      </c>
      <c r="AP366" s="64">
        <f t="shared" si="132"/>
        <v>54.250000000000021</v>
      </c>
      <c r="AQ366" s="60"/>
      <c r="AR366" s="61" t="str">
        <f t="shared" si="139"/>
        <v>ColocaciónBack to Back0.0775</v>
      </c>
      <c r="AS366" s="61" t="s">
        <v>38</v>
      </c>
      <c r="AT366" s="61" t="s">
        <v>96</v>
      </c>
      <c r="AU366" s="63">
        <v>7.7500000000000027E-2</v>
      </c>
      <c r="AV366" s="64">
        <f t="shared" si="133"/>
        <v>62.000000000000021</v>
      </c>
      <c r="AW366" s="60"/>
      <c r="AX366" s="61" t="str">
        <f t="shared" si="140"/>
        <v>ColocaciónBack to Back0.0775</v>
      </c>
      <c r="AY366" s="61" t="s">
        <v>38</v>
      </c>
      <c r="AZ366" s="61" t="s">
        <v>96</v>
      </c>
      <c r="BA366" s="63">
        <v>7.7500000000000027E-2</v>
      </c>
      <c r="BB366" s="64">
        <f t="shared" si="134"/>
        <v>69.750000000000028</v>
      </c>
    </row>
    <row r="367" spans="20:54">
      <c r="T367" s="61" t="str">
        <f t="shared" si="135"/>
        <v>ColocaciónBack to Back0.08</v>
      </c>
      <c r="U367" s="61" t="s">
        <v>38</v>
      </c>
      <c r="V367" s="61" t="s">
        <v>96</v>
      </c>
      <c r="W367" s="63">
        <v>8.0000000000000029E-2</v>
      </c>
      <c r="X367" s="64">
        <f t="shared" si="129"/>
        <v>32.000000000000014</v>
      </c>
      <c r="Y367" s="60"/>
      <c r="Z367" s="61" t="str">
        <f t="shared" si="136"/>
        <v>ColocaciónBack to Back0.08</v>
      </c>
      <c r="AA367" s="61" t="s">
        <v>38</v>
      </c>
      <c r="AB367" s="61" t="s">
        <v>96</v>
      </c>
      <c r="AC367" s="63">
        <v>8.0000000000000029E-2</v>
      </c>
      <c r="AD367" s="64">
        <f t="shared" si="130"/>
        <v>40.000000000000014</v>
      </c>
      <c r="AE367" s="60"/>
      <c r="AF367" s="61" t="str">
        <f t="shared" si="137"/>
        <v>ColocaciónBack to Back0.08</v>
      </c>
      <c r="AG367" s="61" t="s">
        <v>38</v>
      </c>
      <c r="AH367" s="61" t="s">
        <v>96</v>
      </c>
      <c r="AI367" s="63">
        <v>8.0000000000000029E-2</v>
      </c>
      <c r="AJ367" s="64">
        <f t="shared" si="131"/>
        <v>48.000000000000021</v>
      </c>
      <c r="AK367" s="60"/>
      <c r="AL367" s="61" t="str">
        <f t="shared" si="138"/>
        <v>ColocaciónBack to Back0.08</v>
      </c>
      <c r="AM367" s="61" t="s">
        <v>38</v>
      </c>
      <c r="AN367" s="61" t="s">
        <v>96</v>
      </c>
      <c r="AO367" s="63">
        <v>8.0000000000000029E-2</v>
      </c>
      <c r="AP367" s="64">
        <f t="shared" si="132"/>
        <v>56.000000000000014</v>
      </c>
      <c r="AQ367" s="60"/>
      <c r="AR367" s="61" t="str">
        <f t="shared" si="139"/>
        <v>ColocaciónBack to Back0.08</v>
      </c>
      <c r="AS367" s="61" t="s">
        <v>38</v>
      </c>
      <c r="AT367" s="61" t="s">
        <v>96</v>
      </c>
      <c r="AU367" s="63">
        <v>8.0000000000000029E-2</v>
      </c>
      <c r="AV367" s="64">
        <f t="shared" si="133"/>
        <v>64.000000000000028</v>
      </c>
      <c r="AW367" s="60"/>
      <c r="AX367" s="61" t="str">
        <f t="shared" si="140"/>
        <v>ColocaciónBack to Back0.08</v>
      </c>
      <c r="AY367" s="61" t="s">
        <v>38</v>
      </c>
      <c r="AZ367" s="61" t="s">
        <v>96</v>
      </c>
      <c r="BA367" s="63">
        <v>8.0000000000000029E-2</v>
      </c>
      <c r="BB367" s="64">
        <f t="shared" si="134"/>
        <v>72.000000000000028</v>
      </c>
    </row>
    <row r="368" spans="20:54">
      <c r="T368" s="61" t="str">
        <f t="shared" si="135"/>
        <v>ColocaciónBack to Back0.0825</v>
      </c>
      <c r="U368" s="61" t="s">
        <v>38</v>
      </c>
      <c r="V368" s="61" t="s">
        <v>96</v>
      </c>
      <c r="W368" s="63">
        <v>8.2500000000000032E-2</v>
      </c>
      <c r="X368" s="64">
        <f t="shared" si="129"/>
        <v>33.000000000000014</v>
      </c>
      <c r="Y368" s="60"/>
      <c r="Z368" s="61" t="str">
        <f t="shared" si="136"/>
        <v>ColocaciónBack to Back0.0825</v>
      </c>
      <c r="AA368" s="61" t="s">
        <v>38</v>
      </c>
      <c r="AB368" s="61" t="s">
        <v>96</v>
      </c>
      <c r="AC368" s="63">
        <v>8.2500000000000032E-2</v>
      </c>
      <c r="AD368" s="64">
        <f t="shared" si="130"/>
        <v>41.250000000000014</v>
      </c>
      <c r="AE368" s="60"/>
      <c r="AF368" s="61" t="str">
        <f t="shared" si="137"/>
        <v>ColocaciónBack to Back0.0825</v>
      </c>
      <c r="AG368" s="61" t="s">
        <v>38</v>
      </c>
      <c r="AH368" s="61" t="s">
        <v>96</v>
      </c>
      <c r="AI368" s="63">
        <v>8.2500000000000032E-2</v>
      </c>
      <c r="AJ368" s="64">
        <f t="shared" si="131"/>
        <v>49.500000000000021</v>
      </c>
      <c r="AK368" s="60"/>
      <c r="AL368" s="61" t="str">
        <f t="shared" si="138"/>
        <v>ColocaciónBack to Back0.0825</v>
      </c>
      <c r="AM368" s="61" t="s">
        <v>38</v>
      </c>
      <c r="AN368" s="61" t="s">
        <v>96</v>
      </c>
      <c r="AO368" s="63">
        <v>8.2500000000000032E-2</v>
      </c>
      <c r="AP368" s="64">
        <f t="shared" si="132"/>
        <v>57.750000000000021</v>
      </c>
      <c r="AQ368" s="60"/>
      <c r="AR368" s="61" t="str">
        <f t="shared" si="139"/>
        <v>ColocaciónBack to Back0.0825</v>
      </c>
      <c r="AS368" s="61" t="s">
        <v>38</v>
      </c>
      <c r="AT368" s="61" t="s">
        <v>96</v>
      </c>
      <c r="AU368" s="63">
        <v>8.2500000000000032E-2</v>
      </c>
      <c r="AV368" s="64">
        <f t="shared" si="133"/>
        <v>66.000000000000028</v>
      </c>
      <c r="AW368" s="60"/>
      <c r="AX368" s="61" t="str">
        <f t="shared" si="140"/>
        <v>ColocaciónBack to Back0.0825</v>
      </c>
      <c r="AY368" s="61" t="s">
        <v>38</v>
      </c>
      <c r="AZ368" s="61" t="s">
        <v>96</v>
      </c>
      <c r="BA368" s="63">
        <v>8.2500000000000032E-2</v>
      </c>
      <c r="BB368" s="64">
        <f t="shared" si="134"/>
        <v>74.250000000000028</v>
      </c>
    </row>
    <row r="369" spans="20:54">
      <c r="T369" s="61" t="str">
        <f t="shared" si="135"/>
        <v>ColocaciónBack to Back0.085</v>
      </c>
      <c r="U369" s="61" t="s">
        <v>38</v>
      </c>
      <c r="V369" s="61" t="s">
        <v>96</v>
      </c>
      <c r="W369" s="63">
        <v>8.5000000000000034E-2</v>
      </c>
      <c r="X369" s="64">
        <f t="shared" si="129"/>
        <v>34.000000000000014</v>
      </c>
      <c r="Y369" s="60"/>
      <c r="Z369" s="61" t="str">
        <f t="shared" si="136"/>
        <v>ColocaciónBack to Back0.085</v>
      </c>
      <c r="AA369" s="61" t="s">
        <v>38</v>
      </c>
      <c r="AB369" s="61" t="s">
        <v>96</v>
      </c>
      <c r="AC369" s="63">
        <v>8.5000000000000034E-2</v>
      </c>
      <c r="AD369" s="64">
        <f t="shared" si="130"/>
        <v>42.500000000000014</v>
      </c>
      <c r="AE369" s="60"/>
      <c r="AF369" s="61" t="str">
        <f t="shared" si="137"/>
        <v>ColocaciónBack to Back0.085</v>
      </c>
      <c r="AG369" s="61" t="s">
        <v>38</v>
      </c>
      <c r="AH369" s="61" t="s">
        <v>96</v>
      </c>
      <c r="AI369" s="63">
        <v>8.5000000000000034E-2</v>
      </c>
      <c r="AJ369" s="64">
        <f t="shared" si="131"/>
        <v>51.000000000000021</v>
      </c>
      <c r="AK369" s="60"/>
      <c r="AL369" s="61" t="str">
        <f t="shared" si="138"/>
        <v>ColocaciónBack to Back0.085</v>
      </c>
      <c r="AM369" s="61" t="s">
        <v>38</v>
      </c>
      <c r="AN369" s="61" t="s">
        <v>96</v>
      </c>
      <c r="AO369" s="63">
        <v>8.5000000000000034E-2</v>
      </c>
      <c r="AP369" s="64">
        <f t="shared" si="132"/>
        <v>59.500000000000021</v>
      </c>
      <c r="AQ369" s="60"/>
      <c r="AR369" s="61" t="str">
        <f t="shared" si="139"/>
        <v>ColocaciónBack to Back0.085</v>
      </c>
      <c r="AS369" s="61" t="s">
        <v>38</v>
      </c>
      <c r="AT369" s="61" t="s">
        <v>96</v>
      </c>
      <c r="AU369" s="63">
        <v>8.5000000000000034E-2</v>
      </c>
      <c r="AV369" s="64">
        <f t="shared" si="133"/>
        <v>68.000000000000028</v>
      </c>
      <c r="AW369" s="60"/>
      <c r="AX369" s="61" t="str">
        <f t="shared" si="140"/>
        <v>ColocaciónBack to Back0.085</v>
      </c>
      <c r="AY369" s="61" t="s">
        <v>38</v>
      </c>
      <c r="AZ369" s="61" t="s">
        <v>96</v>
      </c>
      <c r="BA369" s="63">
        <v>8.5000000000000034E-2</v>
      </c>
      <c r="BB369" s="64">
        <f t="shared" si="134"/>
        <v>76.500000000000028</v>
      </c>
    </row>
    <row r="370" spans="20:54">
      <c r="T370" s="61" t="str">
        <f t="shared" si="135"/>
        <v>ColocaciónBack to Back0.0875</v>
      </c>
      <c r="U370" s="61" t="s">
        <v>38</v>
      </c>
      <c r="V370" s="61" t="s">
        <v>96</v>
      </c>
      <c r="W370" s="63">
        <v>8.7500000000000036E-2</v>
      </c>
      <c r="X370" s="64">
        <f t="shared" si="129"/>
        <v>35.000000000000014</v>
      </c>
      <c r="Y370" s="60"/>
      <c r="Z370" s="61" t="str">
        <f t="shared" si="136"/>
        <v>ColocaciónBack to Back0.0875</v>
      </c>
      <c r="AA370" s="61" t="s">
        <v>38</v>
      </c>
      <c r="AB370" s="61" t="s">
        <v>96</v>
      </c>
      <c r="AC370" s="63">
        <v>8.7500000000000036E-2</v>
      </c>
      <c r="AD370" s="64">
        <f t="shared" si="130"/>
        <v>43.750000000000014</v>
      </c>
      <c r="AE370" s="60"/>
      <c r="AF370" s="61" t="str">
        <f t="shared" si="137"/>
        <v>ColocaciónBack to Back0.0875</v>
      </c>
      <c r="AG370" s="61" t="s">
        <v>38</v>
      </c>
      <c r="AH370" s="61" t="s">
        <v>96</v>
      </c>
      <c r="AI370" s="63">
        <v>8.7500000000000036E-2</v>
      </c>
      <c r="AJ370" s="64">
        <f t="shared" si="131"/>
        <v>52.500000000000021</v>
      </c>
      <c r="AK370" s="60"/>
      <c r="AL370" s="61" t="str">
        <f t="shared" si="138"/>
        <v>ColocaciónBack to Back0.0875</v>
      </c>
      <c r="AM370" s="61" t="s">
        <v>38</v>
      </c>
      <c r="AN370" s="61" t="s">
        <v>96</v>
      </c>
      <c r="AO370" s="63">
        <v>8.7500000000000036E-2</v>
      </c>
      <c r="AP370" s="64">
        <f t="shared" si="132"/>
        <v>61.250000000000028</v>
      </c>
      <c r="AQ370" s="60"/>
      <c r="AR370" s="61" t="str">
        <f t="shared" si="139"/>
        <v>ColocaciónBack to Back0.0875</v>
      </c>
      <c r="AS370" s="61" t="s">
        <v>38</v>
      </c>
      <c r="AT370" s="61" t="s">
        <v>96</v>
      </c>
      <c r="AU370" s="63">
        <v>8.7500000000000036E-2</v>
      </c>
      <c r="AV370" s="64">
        <f t="shared" si="133"/>
        <v>70.000000000000028</v>
      </c>
      <c r="AW370" s="60"/>
      <c r="AX370" s="61" t="str">
        <f t="shared" si="140"/>
        <v>ColocaciónBack to Back0.0875</v>
      </c>
      <c r="AY370" s="61" t="s">
        <v>38</v>
      </c>
      <c r="AZ370" s="61" t="s">
        <v>96</v>
      </c>
      <c r="BA370" s="63">
        <v>8.7500000000000036E-2</v>
      </c>
      <c r="BB370" s="64">
        <f t="shared" si="134"/>
        <v>78.750000000000028</v>
      </c>
    </row>
    <row r="371" spans="20:54">
      <c r="T371" s="61" t="str">
        <f t="shared" si="135"/>
        <v>ColocaciónBack to Back0.09</v>
      </c>
      <c r="U371" s="61" t="s">
        <v>38</v>
      </c>
      <c r="V371" s="61" t="s">
        <v>96</v>
      </c>
      <c r="W371" s="63">
        <v>9.0000000000000038E-2</v>
      </c>
      <c r="X371" s="64">
        <f t="shared" si="129"/>
        <v>36.000000000000014</v>
      </c>
      <c r="Y371" s="60"/>
      <c r="Z371" s="61" t="str">
        <f t="shared" si="136"/>
        <v>ColocaciónBack to Back0.09</v>
      </c>
      <c r="AA371" s="61" t="s">
        <v>38</v>
      </c>
      <c r="AB371" s="61" t="s">
        <v>96</v>
      </c>
      <c r="AC371" s="63">
        <v>9.0000000000000038E-2</v>
      </c>
      <c r="AD371" s="64">
        <f t="shared" si="130"/>
        <v>45.000000000000014</v>
      </c>
      <c r="AE371" s="60"/>
      <c r="AF371" s="61" t="str">
        <f t="shared" si="137"/>
        <v>ColocaciónBack to Back0.09</v>
      </c>
      <c r="AG371" s="61" t="s">
        <v>38</v>
      </c>
      <c r="AH371" s="61" t="s">
        <v>96</v>
      </c>
      <c r="AI371" s="63">
        <v>9.0000000000000038E-2</v>
      </c>
      <c r="AJ371" s="64">
        <f t="shared" si="131"/>
        <v>54.000000000000021</v>
      </c>
      <c r="AK371" s="60"/>
      <c r="AL371" s="61" t="str">
        <f t="shared" si="138"/>
        <v>ColocaciónBack to Back0.09</v>
      </c>
      <c r="AM371" s="61" t="s">
        <v>38</v>
      </c>
      <c r="AN371" s="61" t="s">
        <v>96</v>
      </c>
      <c r="AO371" s="63">
        <v>9.0000000000000038E-2</v>
      </c>
      <c r="AP371" s="64">
        <f t="shared" si="132"/>
        <v>63.000000000000021</v>
      </c>
      <c r="AQ371" s="60"/>
      <c r="AR371" s="61" t="str">
        <f t="shared" si="139"/>
        <v>ColocaciónBack to Back0.09</v>
      </c>
      <c r="AS371" s="61" t="s">
        <v>38</v>
      </c>
      <c r="AT371" s="61" t="s">
        <v>96</v>
      </c>
      <c r="AU371" s="63">
        <v>9.0000000000000038E-2</v>
      </c>
      <c r="AV371" s="64">
        <f t="shared" si="133"/>
        <v>72.000000000000028</v>
      </c>
      <c r="AW371" s="60"/>
      <c r="AX371" s="61" t="str">
        <f t="shared" si="140"/>
        <v>ColocaciónBack to Back0.09</v>
      </c>
      <c r="AY371" s="61" t="s">
        <v>38</v>
      </c>
      <c r="AZ371" s="61" t="s">
        <v>96</v>
      </c>
      <c r="BA371" s="63">
        <v>9.0000000000000038E-2</v>
      </c>
      <c r="BB371" s="64">
        <f t="shared" si="134"/>
        <v>81.000000000000043</v>
      </c>
    </row>
    <row r="372" spans="20:54">
      <c r="T372" s="61" t="str">
        <f t="shared" si="135"/>
        <v>ColocaciónBack to Back0.0925</v>
      </c>
      <c r="U372" s="61" t="s">
        <v>38</v>
      </c>
      <c r="V372" s="61" t="s">
        <v>96</v>
      </c>
      <c r="W372" s="63">
        <v>9.2500000000000041E-2</v>
      </c>
      <c r="X372" s="64">
        <f t="shared" si="129"/>
        <v>37.000000000000014</v>
      </c>
      <c r="Y372" s="60"/>
      <c r="Z372" s="61" t="str">
        <f t="shared" si="136"/>
        <v>ColocaciónBack to Back0.0925</v>
      </c>
      <c r="AA372" s="61" t="s">
        <v>38</v>
      </c>
      <c r="AB372" s="61" t="s">
        <v>96</v>
      </c>
      <c r="AC372" s="63">
        <v>9.2500000000000041E-2</v>
      </c>
      <c r="AD372" s="64">
        <f t="shared" si="130"/>
        <v>46.250000000000021</v>
      </c>
      <c r="AE372" s="60"/>
      <c r="AF372" s="61" t="str">
        <f t="shared" si="137"/>
        <v>ColocaciónBack to Back0.0925</v>
      </c>
      <c r="AG372" s="61" t="s">
        <v>38</v>
      </c>
      <c r="AH372" s="61" t="s">
        <v>96</v>
      </c>
      <c r="AI372" s="63">
        <v>9.2500000000000041E-2</v>
      </c>
      <c r="AJ372" s="64">
        <f t="shared" si="131"/>
        <v>55.500000000000028</v>
      </c>
      <c r="AK372" s="60"/>
      <c r="AL372" s="61" t="str">
        <f t="shared" si="138"/>
        <v>ColocaciónBack to Back0.0925</v>
      </c>
      <c r="AM372" s="61" t="s">
        <v>38</v>
      </c>
      <c r="AN372" s="61" t="s">
        <v>96</v>
      </c>
      <c r="AO372" s="63">
        <v>9.2500000000000041E-2</v>
      </c>
      <c r="AP372" s="64">
        <f t="shared" si="132"/>
        <v>64.750000000000028</v>
      </c>
      <c r="AQ372" s="60"/>
      <c r="AR372" s="61" t="str">
        <f t="shared" si="139"/>
        <v>ColocaciónBack to Back0.0925</v>
      </c>
      <c r="AS372" s="61" t="s">
        <v>38</v>
      </c>
      <c r="AT372" s="61" t="s">
        <v>96</v>
      </c>
      <c r="AU372" s="63">
        <v>9.2500000000000041E-2</v>
      </c>
      <c r="AV372" s="64">
        <f t="shared" si="133"/>
        <v>74.000000000000028</v>
      </c>
      <c r="AW372" s="60"/>
      <c r="AX372" s="61" t="str">
        <f t="shared" si="140"/>
        <v>ColocaciónBack to Back0.0925</v>
      </c>
      <c r="AY372" s="61" t="s">
        <v>38</v>
      </c>
      <c r="AZ372" s="61" t="s">
        <v>96</v>
      </c>
      <c r="BA372" s="63">
        <v>9.2500000000000041E-2</v>
      </c>
      <c r="BB372" s="64">
        <f t="shared" si="134"/>
        <v>83.250000000000028</v>
      </c>
    </row>
    <row r="373" spans="20:54">
      <c r="T373" s="61" t="str">
        <f t="shared" si="135"/>
        <v>ColocaciónBack to Back0.095</v>
      </c>
      <c r="U373" s="61" t="s">
        <v>38</v>
      </c>
      <c r="V373" s="61" t="s">
        <v>96</v>
      </c>
      <c r="W373" s="63">
        <v>9.5000000000000043E-2</v>
      </c>
      <c r="X373" s="64">
        <f t="shared" si="129"/>
        <v>38.000000000000014</v>
      </c>
      <c r="Y373" s="60"/>
      <c r="Z373" s="61" t="str">
        <f t="shared" si="136"/>
        <v>ColocaciónBack to Back0.095</v>
      </c>
      <c r="AA373" s="61" t="s">
        <v>38</v>
      </c>
      <c r="AB373" s="61" t="s">
        <v>96</v>
      </c>
      <c r="AC373" s="63">
        <v>9.5000000000000043E-2</v>
      </c>
      <c r="AD373" s="64">
        <f t="shared" si="130"/>
        <v>47.500000000000021</v>
      </c>
      <c r="AE373" s="60"/>
      <c r="AF373" s="61" t="str">
        <f t="shared" si="137"/>
        <v>ColocaciónBack to Back0.095</v>
      </c>
      <c r="AG373" s="61" t="s">
        <v>38</v>
      </c>
      <c r="AH373" s="61" t="s">
        <v>96</v>
      </c>
      <c r="AI373" s="63">
        <v>9.5000000000000043E-2</v>
      </c>
      <c r="AJ373" s="64">
        <f t="shared" si="131"/>
        <v>57.000000000000028</v>
      </c>
      <c r="AK373" s="60"/>
      <c r="AL373" s="61" t="str">
        <f t="shared" si="138"/>
        <v>ColocaciónBack to Back0.095</v>
      </c>
      <c r="AM373" s="61" t="s">
        <v>38</v>
      </c>
      <c r="AN373" s="61" t="s">
        <v>96</v>
      </c>
      <c r="AO373" s="63">
        <v>9.5000000000000043E-2</v>
      </c>
      <c r="AP373" s="64">
        <f t="shared" si="132"/>
        <v>66.500000000000028</v>
      </c>
      <c r="AQ373" s="60"/>
      <c r="AR373" s="61" t="str">
        <f t="shared" si="139"/>
        <v>ColocaciónBack to Back0.095</v>
      </c>
      <c r="AS373" s="61" t="s">
        <v>38</v>
      </c>
      <c r="AT373" s="61" t="s">
        <v>96</v>
      </c>
      <c r="AU373" s="63">
        <v>9.5000000000000043E-2</v>
      </c>
      <c r="AV373" s="64">
        <f t="shared" si="133"/>
        <v>76.000000000000028</v>
      </c>
      <c r="AW373" s="60"/>
      <c r="AX373" s="61" t="str">
        <f t="shared" si="140"/>
        <v>ColocaciónBack to Back0.095</v>
      </c>
      <c r="AY373" s="61" t="s">
        <v>38</v>
      </c>
      <c r="AZ373" s="61" t="s">
        <v>96</v>
      </c>
      <c r="BA373" s="63">
        <v>9.5000000000000043E-2</v>
      </c>
      <c r="BB373" s="64">
        <f t="shared" si="134"/>
        <v>85.500000000000043</v>
      </c>
    </row>
    <row r="374" spans="20:54">
      <c r="T374" s="61" t="str">
        <f t="shared" si="135"/>
        <v>ColocaciónBack to Back0.0975</v>
      </c>
      <c r="U374" s="61" t="s">
        <v>38</v>
      </c>
      <c r="V374" s="61" t="s">
        <v>96</v>
      </c>
      <c r="W374" s="63">
        <v>9.7500000000000045E-2</v>
      </c>
      <c r="X374" s="64">
        <f t="shared" si="129"/>
        <v>39.000000000000014</v>
      </c>
      <c r="Y374" s="60"/>
      <c r="Z374" s="61" t="str">
        <f t="shared" si="136"/>
        <v>ColocaciónBack to Back0.0975</v>
      </c>
      <c r="AA374" s="61" t="s">
        <v>38</v>
      </c>
      <c r="AB374" s="61" t="s">
        <v>96</v>
      </c>
      <c r="AC374" s="63">
        <v>9.7500000000000045E-2</v>
      </c>
      <c r="AD374" s="64">
        <f t="shared" si="130"/>
        <v>48.750000000000021</v>
      </c>
      <c r="AE374" s="60"/>
      <c r="AF374" s="61" t="str">
        <f t="shared" si="137"/>
        <v>ColocaciónBack to Back0.0975</v>
      </c>
      <c r="AG374" s="61" t="s">
        <v>38</v>
      </c>
      <c r="AH374" s="61" t="s">
        <v>96</v>
      </c>
      <c r="AI374" s="63">
        <v>9.7500000000000045E-2</v>
      </c>
      <c r="AJ374" s="64">
        <f t="shared" si="131"/>
        <v>58.500000000000028</v>
      </c>
      <c r="AK374" s="60"/>
      <c r="AL374" s="61" t="str">
        <f t="shared" si="138"/>
        <v>ColocaciónBack to Back0.0975</v>
      </c>
      <c r="AM374" s="61" t="s">
        <v>38</v>
      </c>
      <c r="AN374" s="61" t="s">
        <v>96</v>
      </c>
      <c r="AO374" s="63">
        <v>9.7500000000000045E-2</v>
      </c>
      <c r="AP374" s="64">
        <f t="shared" si="132"/>
        <v>68.250000000000028</v>
      </c>
      <c r="AQ374" s="60"/>
      <c r="AR374" s="61" t="str">
        <f t="shared" si="139"/>
        <v>ColocaciónBack to Back0.0975</v>
      </c>
      <c r="AS374" s="61" t="s">
        <v>38</v>
      </c>
      <c r="AT374" s="61" t="s">
        <v>96</v>
      </c>
      <c r="AU374" s="63">
        <v>9.7500000000000045E-2</v>
      </c>
      <c r="AV374" s="64">
        <f t="shared" si="133"/>
        <v>78.000000000000028</v>
      </c>
      <c r="AW374" s="60"/>
      <c r="AX374" s="61" t="str">
        <f t="shared" si="140"/>
        <v>ColocaciónBack to Back0.0975</v>
      </c>
      <c r="AY374" s="61" t="s">
        <v>38</v>
      </c>
      <c r="AZ374" s="61" t="s">
        <v>96</v>
      </c>
      <c r="BA374" s="63">
        <v>9.7500000000000045E-2</v>
      </c>
      <c r="BB374" s="64">
        <f t="shared" si="134"/>
        <v>87.750000000000043</v>
      </c>
    </row>
    <row r="375" spans="20:54">
      <c r="T375" s="61" t="str">
        <f t="shared" si="135"/>
        <v>ColocaciónBack to Back0.1</v>
      </c>
      <c r="U375" s="61" t="s">
        <v>38</v>
      </c>
      <c r="V375" s="61" t="s">
        <v>96</v>
      </c>
      <c r="W375" s="63">
        <v>0.10000000000000005</v>
      </c>
      <c r="X375" s="64">
        <f t="shared" si="129"/>
        <v>40.000000000000021</v>
      </c>
      <c r="Y375" s="60"/>
      <c r="Z375" s="61" t="str">
        <f t="shared" si="136"/>
        <v>ColocaciónBack to Back0.1</v>
      </c>
      <c r="AA375" s="61" t="s">
        <v>38</v>
      </c>
      <c r="AB375" s="61" t="s">
        <v>96</v>
      </c>
      <c r="AC375" s="63">
        <v>0.10000000000000005</v>
      </c>
      <c r="AD375" s="64">
        <f t="shared" si="130"/>
        <v>50.000000000000021</v>
      </c>
      <c r="AE375" s="60"/>
      <c r="AF375" s="61" t="str">
        <f t="shared" si="137"/>
        <v>ColocaciónBack to Back0.1</v>
      </c>
      <c r="AG375" s="61" t="s">
        <v>38</v>
      </c>
      <c r="AH375" s="61" t="s">
        <v>96</v>
      </c>
      <c r="AI375" s="63">
        <v>0.10000000000000005</v>
      </c>
      <c r="AJ375" s="64">
        <f t="shared" si="131"/>
        <v>60.000000000000028</v>
      </c>
      <c r="AK375" s="60"/>
      <c r="AL375" s="61" t="str">
        <f t="shared" si="138"/>
        <v>ColocaciónBack to Back0.1</v>
      </c>
      <c r="AM375" s="61" t="s">
        <v>38</v>
      </c>
      <c r="AN375" s="61" t="s">
        <v>96</v>
      </c>
      <c r="AO375" s="63">
        <v>0.10000000000000005</v>
      </c>
      <c r="AP375" s="64">
        <f t="shared" si="132"/>
        <v>70.000000000000028</v>
      </c>
      <c r="AQ375" s="60"/>
      <c r="AR375" s="61" t="str">
        <f t="shared" si="139"/>
        <v>ColocaciónBack to Back0.1</v>
      </c>
      <c r="AS375" s="61" t="s">
        <v>38</v>
      </c>
      <c r="AT375" s="61" t="s">
        <v>96</v>
      </c>
      <c r="AU375" s="63">
        <v>0.10000000000000005</v>
      </c>
      <c r="AV375" s="64">
        <f t="shared" si="133"/>
        <v>80.000000000000043</v>
      </c>
      <c r="AW375" s="60"/>
      <c r="AX375" s="61" t="str">
        <f t="shared" si="140"/>
        <v>ColocaciónBack to Back0.1</v>
      </c>
      <c r="AY375" s="61" t="s">
        <v>38</v>
      </c>
      <c r="AZ375" s="61" t="s">
        <v>96</v>
      </c>
      <c r="BA375" s="63">
        <v>0.10000000000000005</v>
      </c>
      <c r="BB375" s="64">
        <f t="shared" si="134"/>
        <v>90.000000000000043</v>
      </c>
    </row>
    <row r="376" spans="20:54">
      <c r="T376" s="61" t="str">
        <f t="shared" si="135"/>
        <v>ColocaciónBack to Back0.1025</v>
      </c>
      <c r="U376" s="61" t="s">
        <v>38</v>
      </c>
      <c r="V376" s="61" t="s">
        <v>96</v>
      </c>
      <c r="W376" s="63">
        <v>0.10250000000000005</v>
      </c>
      <c r="X376" s="64">
        <f t="shared" si="129"/>
        <v>41.000000000000021</v>
      </c>
      <c r="Y376" s="60"/>
      <c r="Z376" s="61" t="str">
        <f t="shared" si="136"/>
        <v>ColocaciónBack to Back0.1025</v>
      </c>
      <c r="AA376" s="61" t="s">
        <v>38</v>
      </c>
      <c r="AB376" s="61" t="s">
        <v>96</v>
      </c>
      <c r="AC376" s="63">
        <v>0.10250000000000005</v>
      </c>
      <c r="AD376" s="64">
        <f t="shared" si="130"/>
        <v>51.250000000000028</v>
      </c>
      <c r="AE376" s="60"/>
      <c r="AF376" s="61" t="str">
        <f t="shared" si="137"/>
        <v>ColocaciónBack to Back0.1025</v>
      </c>
      <c r="AG376" s="61" t="s">
        <v>38</v>
      </c>
      <c r="AH376" s="61" t="s">
        <v>96</v>
      </c>
      <c r="AI376" s="63">
        <v>0.10250000000000005</v>
      </c>
      <c r="AJ376" s="64">
        <f t="shared" si="131"/>
        <v>61.500000000000028</v>
      </c>
      <c r="AK376" s="60"/>
      <c r="AL376" s="61" t="str">
        <f t="shared" si="138"/>
        <v>ColocaciónBack to Back0.1025</v>
      </c>
      <c r="AM376" s="61" t="s">
        <v>38</v>
      </c>
      <c r="AN376" s="61" t="s">
        <v>96</v>
      </c>
      <c r="AO376" s="63">
        <v>0.10250000000000005</v>
      </c>
      <c r="AP376" s="64">
        <f t="shared" si="132"/>
        <v>71.750000000000028</v>
      </c>
      <c r="AQ376" s="60"/>
      <c r="AR376" s="61" t="str">
        <f t="shared" si="139"/>
        <v>ColocaciónBack to Back0.1025</v>
      </c>
      <c r="AS376" s="61" t="s">
        <v>38</v>
      </c>
      <c r="AT376" s="61" t="s">
        <v>96</v>
      </c>
      <c r="AU376" s="63">
        <v>0.10250000000000005</v>
      </c>
      <c r="AV376" s="64">
        <f t="shared" si="133"/>
        <v>82.000000000000043</v>
      </c>
      <c r="AW376" s="60"/>
      <c r="AX376" s="61" t="str">
        <f t="shared" si="140"/>
        <v>ColocaciónBack to Back0.1025</v>
      </c>
      <c r="AY376" s="61" t="s">
        <v>38</v>
      </c>
      <c r="AZ376" s="61" t="s">
        <v>96</v>
      </c>
      <c r="BA376" s="63">
        <v>0.10250000000000005</v>
      </c>
      <c r="BB376" s="64">
        <f t="shared" si="134"/>
        <v>92.250000000000043</v>
      </c>
    </row>
    <row r="377" spans="20:54">
      <c r="T377" s="61" t="str">
        <f t="shared" si="135"/>
        <v>ColocaciónBack to Back0.105</v>
      </c>
      <c r="U377" s="61" t="s">
        <v>38</v>
      </c>
      <c r="V377" s="61" t="s">
        <v>96</v>
      </c>
      <c r="W377" s="63">
        <v>0.10500000000000005</v>
      </c>
      <c r="X377" s="64">
        <f t="shared" si="129"/>
        <v>42.000000000000021</v>
      </c>
      <c r="Y377" s="60"/>
      <c r="Z377" s="61" t="str">
        <f t="shared" si="136"/>
        <v>ColocaciónBack to Back0.105</v>
      </c>
      <c r="AA377" s="61" t="s">
        <v>38</v>
      </c>
      <c r="AB377" s="61" t="s">
        <v>96</v>
      </c>
      <c r="AC377" s="63">
        <v>0.10500000000000005</v>
      </c>
      <c r="AD377" s="64">
        <f t="shared" si="130"/>
        <v>52.500000000000021</v>
      </c>
      <c r="AE377" s="60"/>
      <c r="AF377" s="61" t="str">
        <f t="shared" si="137"/>
        <v>ColocaciónBack to Back0.105</v>
      </c>
      <c r="AG377" s="61" t="s">
        <v>38</v>
      </c>
      <c r="AH377" s="61" t="s">
        <v>96</v>
      </c>
      <c r="AI377" s="63">
        <v>0.10500000000000005</v>
      </c>
      <c r="AJ377" s="64">
        <f t="shared" si="131"/>
        <v>63.000000000000036</v>
      </c>
      <c r="AK377" s="60"/>
      <c r="AL377" s="61" t="str">
        <f t="shared" si="138"/>
        <v>ColocaciónBack to Back0.105</v>
      </c>
      <c r="AM377" s="61" t="s">
        <v>38</v>
      </c>
      <c r="AN377" s="61" t="s">
        <v>96</v>
      </c>
      <c r="AO377" s="63">
        <v>0.10500000000000005</v>
      </c>
      <c r="AP377" s="64">
        <f t="shared" si="132"/>
        <v>73.500000000000028</v>
      </c>
      <c r="AQ377" s="60"/>
      <c r="AR377" s="61" t="str">
        <f t="shared" si="139"/>
        <v>ColocaciónBack to Back0.105</v>
      </c>
      <c r="AS377" s="61" t="s">
        <v>38</v>
      </c>
      <c r="AT377" s="61" t="s">
        <v>96</v>
      </c>
      <c r="AU377" s="63">
        <v>0.10500000000000005</v>
      </c>
      <c r="AV377" s="64">
        <f t="shared" si="133"/>
        <v>84.000000000000043</v>
      </c>
      <c r="AW377" s="60"/>
      <c r="AX377" s="61" t="str">
        <f t="shared" si="140"/>
        <v>ColocaciónBack to Back0.105</v>
      </c>
      <c r="AY377" s="61" t="s">
        <v>38</v>
      </c>
      <c r="AZ377" s="61" t="s">
        <v>96</v>
      </c>
      <c r="BA377" s="63">
        <v>0.10500000000000005</v>
      </c>
      <c r="BB377" s="64">
        <f t="shared" si="134"/>
        <v>94.500000000000043</v>
      </c>
    </row>
    <row r="378" spans="20:54">
      <c r="T378" s="61" t="str">
        <f t="shared" si="135"/>
        <v>ColocaciónBack to Back0.1075</v>
      </c>
      <c r="U378" s="61" t="s">
        <v>38</v>
      </c>
      <c r="V378" s="61" t="s">
        <v>96</v>
      </c>
      <c r="W378" s="63">
        <v>0.10750000000000005</v>
      </c>
      <c r="X378" s="64">
        <f t="shared" si="129"/>
        <v>43.000000000000021</v>
      </c>
      <c r="Y378" s="60"/>
      <c r="Z378" s="61" t="str">
        <f t="shared" si="136"/>
        <v>ColocaciónBack to Back0.1075</v>
      </c>
      <c r="AA378" s="61" t="s">
        <v>38</v>
      </c>
      <c r="AB378" s="61" t="s">
        <v>96</v>
      </c>
      <c r="AC378" s="63">
        <v>0.10750000000000005</v>
      </c>
      <c r="AD378" s="64">
        <f t="shared" si="130"/>
        <v>53.750000000000028</v>
      </c>
      <c r="AE378" s="60"/>
      <c r="AF378" s="61" t="str">
        <f t="shared" si="137"/>
        <v>ColocaciónBack to Back0.1075</v>
      </c>
      <c r="AG378" s="61" t="s">
        <v>38</v>
      </c>
      <c r="AH378" s="61" t="s">
        <v>96</v>
      </c>
      <c r="AI378" s="63">
        <v>0.10750000000000005</v>
      </c>
      <c r="AJ378" s="64">
        <f t="shared" si="131"/>
        <v>64.500000000000028</v>
      </c>
      <c r="AK378" s="60"/>
      <c r="AL378" s="61" t="str">
        <f t="shared" si="138"/>
        <v>ColocaciónBack to Back0.1075</v>
      </c>
      <c r="AM378" s="61" t="s">
        <v>38</v>
      </c>
      <c r="AN378" s="61" t="s">
        <v>96</v>
      </c>
      <c r="AO378" s="63">
        <v>0.10750000000000005</v>
      </c>
      <c r="AP378" s="64">
        <f t="shared" si="132"/>
        <v>75.250000000000043</v>
      </c>
      <c r="AQ378" s="60"/>
      <c r="AR378" s="61" t="str">
        <f t="shared" si="139"/>
        <v>ColocaciónBack to Back0.1075</v>
      </c>
      <c r="AS378" s="61" t="s">
        <v>38</v>
      </c>
      <c r="AT378" s="61" t="s">
        <v>96</v>
      </c>
      <c r="AU378" s="63">
        <v>0.10750000000000005</v>
      </c>
      <c r="AV378" s="64">
        <f t="shared" si="133"/>
        <v>86.000000000000043</v>
      </c>
      <c r="AW378" s="60"/>
      <c r="AX378" s="61" t="str">
        <f t="shared" si="140"/>
        <v>ColocaciónBack to Back0.1075</v>
      </c>
      <c r="AY378" s="61" t="s">
        <v>38</v>
      </c>
      <c r="AZ378" s="61" t="s">
        <v>96</v>
      </c>
      <c r="BA378" s="63">
        <v>0.10750000000000005</v>
      </c>
      <c r="BB378" s="64">
        <f t="shared" si="134"/>
        <v>96.750000000000043</v>
      </c>
    </row>
    <row r="379" spans="20:54">
      <c r="T379" s="61" t="str">
        <f t="shared" si="135"/>
        <v>ColocaciónBack to Back0.11</v>
      </c>
      <c r="U379" s="61" t="s">
        <v>38</v>
      </c>
      <c r="V379" s="61" t="s">
        <v>96</v>
      </c>
      <c r="W379" s="63">
        <v>0.11000000000000006</v>
      </c>
      <c r="X379" s="64">
        <f t="shared" si="129"/>
        <v>44.000000000000021</v>
      </c>
      <c r="Y379" s="60"/>
      <c r="Z379" s="61" t="str">
        <f t="shared" si="136"/>
        <v>ColocaciónBack to Back0.11</v>
      </c>
      <c r="AA379" s="61" t="s">
        <v>38</v>
      </c>
      <c r="AB379" s="61" t="s">
        <v>96</v>
      </c>
      <c r="AC379" s="63">
        <v>0.11000000000000006</v>
      </c>
      <c r="AD379" s="64">
        <f t="shared" si="130"/>
        <v>55.000000000000028</v>
      </c>
      <c r="AE379" s="60"/>
      <c r="AF379" s="61" t="str">
        <f t="shared" si="137"/>
        <v>ColocaciónBack to Back0.11</v>
      </c>
      <c r="AG379" s="61" t="s">
        <v>38</v>
      </c>
      <c r="AH379" s="61" t="s">
        <v>96</v>
      </c>
      <c r="AI379" s="63">
        <v>0.11000000000000006</v>
      </c>
      <c r="AJ379" s="64">
        <f t="shared" si="131"/>
        <v>66.000000000000028</v>
      </c>
      <c r="AK379" s="60"/>
      <c r="AL379" s="61" t="str">
        <f t="shared" si="138"/>
        <v>ColocaciónBack to Back0.11</v>
      </c>
      <c r="AM379" s="61" t="s">
        <v>38</v>
      </c>
      <c r="AN379" s="61" t="s">
        <v>96</v>
      </c>
      <c r="AO379" s="63">
        <v>0.11000000000000006</v>
      </c>
      <c r="AP379" s="64">
        <f t="shared" si="132"/>
        <v>77.000000000000028</v>
      </c>
      <c r="AQ379" s="60"/>
      <c r="AR379" s="61" t="str">
        <f t="shared" si="139"/>
        <v>ColocaciónBack to Back0.11</v>
      </c>
      <c r="AS379" s="61" t="s">
        <v>38</v>
      </c>
      <c r="AT379" s="61" t="s">
        <v>96</v>
      </c>
      <c r="AU379" s="63">
        <v>0.11000000000000006</v>
      </c>
      <c r="AV379" s="64">
        <f t="shared" si="133"/>
        <v>88.000000000000043</v>
      </c>
      <c r="AW379" s="60"/>
      <c r="AX379" s="61" t="str">
        <f t="shared" si="140"/>
        <v>ColocaciónBack to Back0.11</v>
      </c>
      <c r="AY379" s="61" t="s">
        <v>38</v>
      </c>
      <c r="AZ379" s="61" t="s">
        <v>96</v>
      </c>
      <c r="BA379" s="63">
        <v>0.11000000000000006</v>
      </c>
      <c r="BB379" s="64">
        <f t="shared" si="134"/>
        <v>99.000000000000057</v>
      </c>
    </row>
    <row r="380" spans="20:54">
      <c r="T380" s="61" t="str">
        <f t="shared" si="135"/>
        <v>ColocaciónBack to Back0.1125</v>
      </c>
      <c r="U380" s="61" t="s">
        <v>38</v>
      </c>
      <c r="V380" s="61" t="s">
        <v>96</v>
      </c>
      <c r="W380" s="63">
        <v>0.11250000000000006</v>
      </c>
      <c r="X380" s="64">
        <f t="shared" si="129"/>
        <v>45.000000000000021</v>
      </c>
      <c r="Y380" s="60"/>
      <c r="Z380" s="61" t="str">
        <f t="shared" si="136"/>
        <v>ColocaciónBack to Back0.1125</v>
      </c>
      <c r="AA380" s="61" t="s">
        <v>38</v>
      </c>
      <c r="AB380" s="61" t="s">
        <v>96</v>
      </c>
      <c r="AC380" s="63">
        <v>0.11250000000000006</v>
      </c>
      <c r="AD380" s="64">
        <f t="shared" si="130"/>
        <v>56.250000000000036</v>
      </c>
      <c r="AE380" s="60"/>
      <c r="AF380" s="61" t="str">
        <f t="shared" si="137"/>
        <v>ColocaciónBack to Back0.1125</v>
      </c>
      <c r="AG380" s="61" t="s">
        <v>38</v>
      </c>
      <c r="AH380" s="61" t="s">
        <v>96</v>
      </c>
      <c r="AI380" s="63">
        <v>0.11250000000000006</v>
      </c>
      <c r="AJ380" s="64">
        <f t="shared" si="131"/>
        <v>67.500000000000043</v>
      </c>
      <c r="AK380" s="60"/>
      <c r="AL380" s="61" t="str">
        <f t="shared" si="138"/>
        <v>ColocaciónBack to Back0.1125</v>
      </c>
      <c r="AM380" s="61" t="s">
        <v>38</v>
      </c>
      <c r="AN380" s="61" t="s">
        <v>96</v>
      </c>
      <c r="AO380" s="63">
        <v>0.11250000000000006</v>
      </c>
      <c r="AP380" s="64">
        <f t="shared" si="132"/>
        <v>78.750000000000043</v>
      </c>
      <c r="AQ380" s="60"/>
      <c r="AR380" s="61" t="str">
        <f t="shared" si="139"/>
        <v>ColocaciónBack to Back0.1125</v>
      </c>
      <c r="AS380" s="61" t="s">
        <v>38</v>
      </c>
      <c r="AT380" s="61" t="s">
        <v>96</v>
      </c>
      <c r="AU380" s="63">
        <v>0.11250000000000006</v>
      </c>
      <c r="AV380" s="64">
        <f t="shared" si="133"/>
        <v>90.000000000000043</v>
      </c>
      <c r="AW380" s="60"/>
      <c r="AX380" s="61" t="str">
        <f t="shared" si="140"/>
        <v>ColocaciónBack to Back0.1125</v>
      </c>
      <c r="AY380" s="61" t="s">
        <v>38</v>
      </c>
      <c r="AZ380" s="61" t="s">
        <v>96</v>
      </c>
      <c r="BA380" s="63">
        <v>0.11250000000000006</v>
      </c>
      <c r="BB380" s="64">
        <f t="shared" si="134"/>
        <v>101.25000000000006</v>
      </c>
    </row>
    <row r="381" spans="20:54">
      <c r="T381" s="61" t="str">
        <f t="shared" si="135"/>
        <v>ColocaciónBack to Back0.115</v>
      </c>
      <c r="U381" s="61" t="s">
        <v>38</v>
      </c>
      <c r="V381" s="61" t="s">
        <v>96</v>
      </c>
      <c r="W381" s="63">
        <v>0.11500000000000006</v>
      </c>
      <c r="X381" s="64">
        <f t="shared" si="129"/>
        <v>46.000000000000021</v>
      </c>
      <c r="Y381" s="60"/>
      <c r="Z381" s="61" t="str">
        <f t="shared" si="136"/>
        <v>ColocaciónBack to Back0.115</v>
      </c>
      <c r="AA381" s="61" t="s">
        <v>38</v>
      </c>
      <c r="AB381" s="61" t="s">
        <v>96</v>
      </c>
      <c r="AC381" s="63">
        <v>0.11500000000000006</v>
      </c>
      <c r="AD381" s="64">
        <f t="shared" si="130"/>
        <v>57.500000000000028</v>
      </c>
      <c r="AE381" s="60"/>
      <c r="AF381" s="61" t="str">
        <f t="shared" si="137"/>
        <v>ColocaciónBack to Back0.115</v>
      </c>
      <c r="AG381" s="61" t="s">
        <v>38</v>
      </c>
      <c r="AH381" s="61" t="s">
        <v>96</v>
      </c>
      <c r="AI381" s="63">
        <v>0.11500000000000006</v>
      </c>
      <c r="AJ381" s="64">
        <f t="shared" si="131"/>
        <v>69.000000000000043</v>
      </c>
      <c r="AK381" s="60"/>
      <c r="AL381" s="61" t="str">
        <f t="shared" si="138"/>
        <v>ColocaciónBack to Back0.115</v>
      </c>
      <c r="AM381" s="61" t="s">
        <v>38</v>
      </c>
      <c r="AN381" s="61" t="s">
        <v>96</v>
      </c>
      <c r="AO381" s="63">
        <v>0.11500000000000006</v>
      </c>
      <c r="AP381" s="64">
        <f t="shared" si="132"/>
        <v>80.500000000000043</v>
      </c>
      <c r="AQ381" s="60"/>
      <c r="AR381" s="61" t="str">
        <f t="shared" si="139"/>
        <v>ColocaciónBack to Back0.115</v>
      </c>
      <c r="AS381" s="61" t="s">
        <v>38</v>
      </c>
      <c r="AT381" s="61" t="s">
        <v>96</v>
      </c>
      <c r="AU381" s="63">
        <v>0.11500000000000006</v>
      </c>
      <c r="AV381" s="64">
        <f t="shared" si="133"/>
        <v>92.000000000000043</v>
      </c>
      <c r="AW381" s="60"/>
      <c r="AX381" s="61" t="str">
        <f t="shared" si="140"/>
        <v>ColocaciónBack to Back0.115</v>
      </c>
      <c r="AY381" s="61" t="s">
        <v>38</v>
      </c>
      <c r="AZ381" s="61" t="s">
        <v>96</v>
      </c>
      <c r="BA381" s="63">
        <v>0.11500000000000006</v>
      </c>
      <c r="BB381" s="64">
        <f t="shared" si="134"/>
        <v>103.50000000000006</v>
      </c>
    </row>
    <row r="382" spans="20:54">
      <c r="T382" s="61" t="str">
        <f t="shared" si="135"/>
        <v>ColocaciónBack to Back0.1175</v>
      </c>
      <c r="U382" s="61" t="s">
        <v>38</v>
      </c>
      <c r="V382" s="61" t="s">
        <v>96</v>
      </c>
      <c r="W382" s="63">
        <v>0.11750000000000006</v>
      </c>
      <c r="X382" s="64">
        <f t="shared" si="129"/>
        <v>47.000000000000021</v>
      </c>
      <c r="Y382" s="60"/>
      <c r="Z382" s="61" t="str">
        <f t="shared" si="136"/>
        <v>ColocaciónBack to Back0.1175</v>
      </c>
      <c r="AA382" s="61" t="s">
        <v>38</v>
      </c>
      <c r="AB382" s="61" t="s">
        <v>96</v>
      </c>
      <c r="AC382" s="63">
        <v>0.11750000000000006</v>
      </c>
      <c r="AD382" s="64">
        <f t="shared" si="130"/>
        <v>58.750000000000036</v>
      </c>
      <c r="AE382" s="60"/>
      <c r="AF382" s="61" t="str">
        <f t="shared" si="137"/>
        <v>ColocaciónBack to Back0.1175</v>
      </c>
      <c r="AG382" s="61" t="s">
        <v>38</v>
      </c>
      <c r="AH382" s="61" t="s">
        <v>96</v>
      </c>
      <c r="AI382" s="63">
        <v>0.11750000000000006</v>
      </c>
      <c r="AJ382" s="64">
        <f t="shared" si="131"/>
        <v>70.500000000000043</v>
      </c>
      <c r="AK382" s="60"/>
      <c r="AL382" s="61" t="str">
        <f t="shared" si="138"/>
        <v>ColocaciónBack to Back0.1175</v>
      </c>
      <c r="AM382" s="61" t="s">
        <v>38</v>
      </c>
      <c r="AN382" s="61" t="s">
        <v>96</v>
      </c>
      <c r="AO382" s="63">
        <v>0.11750000000000006</v>
      </c>
      <c r="AP382" s="64">
        <f t="shared" si="132"/>
        <v>82.250000000000043</v>
      </c>
      <c r="AQ382" s="60"/>
      <c r="AR382" s="61" t="str">
        <f t="shared" si="139"/>
        <v>ColocaciónBack to Back0.1175</v>
      </c>
      <c r="AS382" s="61" t="s">
        <v>38</v>
      </c>
      <c r="AT382" s="61" t="s">
        <v>96</v>
      </c>
      <c r="AU382" s="63">
        <v>0.11750000000000006</v>
      </c>
      <c r="AV382" s="64">
        <f t="shared" si="133"/>
        <v>94.000000000000043</v>
      </c>
      <c r="AW382" s="60"/>
      <c r="AX382" s="61" t="str">
        <f t="shared" si="140"/>
        <v>ColocaciónBack to Back0.1175</v>
      </c>
      <c r="AY382" s="61" t="s">
        <v>38</v>
      </c>
      <c r="AZ382" s="61" t="s">
        <v>96</v>
      </c>
      <c r="BA382" s="63">
        <v>0.11750000000000006</v>
      </c>
      <c r="BB382" s="64">
        <f t="shared" si="134"/>
        <v>105.75000000000006</v>
      </c>
    </row>
    <row r="383" spans="20:54">
      <c r="T383" s="61" t="str">
        <f t="shared" si="135"/>
        <v>ColocaciónBack to Back0.12</v>
      </c>
      <c r="U383" s="61" t="s">
        <v>38</v>
      </c>
      <c r="V383" s="61" t="s">
        <v>96</v>
      </c>
      <c r="W383" s="63">
        <v>0.12000000000000006</v>
      </c>
      <c r="X383" s="64">
        <f t="shared" si="129"/>
        <v>48.000000000000028</v>
      </c>
      <c r="Y383" s="60"/>
      <c r="Z383" s="61" t="str">
        <f t="shared" si="136"/>
        <v>ColocaciónBack to Back0.12</v>
      </c>
      <c r="AA383" s="61" t="s">
        <v>38</v>
      </c>
      <c r="AB383" s="61" t="s">
        <v>96</v>
      </c>
      <c r="AC383" s="63">
        <v>0.12000000000000006</v>
      </c>
      <c r="AD383" s="64">
        <f t="shared" si="130"/>
        <v>60.000000000000028</v>
      </c>
      <c r="AE383" s="60"/>
      <c r="AF383" s="61" t="str">
        <f t="shared" si="137"/>
        <v>ColocaciónBack to Back0.12</v>
      </c>
      <c r="AG383" s="61" t="s">
        <v>38</v>
      </c>
      <c r="AH383" s="61" t="s">
        <v>96</v>
      </c>
      <c r="AI383" s="63">
        <v>0.12000000000000006</v>
      </c>
      <c r="AJ383" s="64">
        <f t="shared" si="131"/>
        <v>72.000000000000043</v>
      </c>
      <c r="AK383" s="60"/>
      <c r="AL383" s="61" t="str">
        <f t="shared" si="138"/>
        <v>ColocaciónBack to Back0.12</v>
      </c>
      <c r="AM383" s="61" t="s">
        <v>38</v>
      </c>
      <c r="AN383" s="61" t="s">
        <v>96</v>
      </c>
      <c r="AO383" s="63">
        <v>0.12000000000000006</v>
      </c>
      <c r="AP383" s="64">
        <f t="shared" si="132"/>
        <v>84.000000000000043</v>
      </c>
      <c r="AQ383" s="60"/>
      <c r="AR383" s="61" t="str">
        <f t="shared" si="139"/>
        <v>ColocaciónBack to Back0.12</v>
      </c>
      <c r="AS383" s="61" t="s">
        <v>38</v>
      </c>
      <c r="AT383" s="61" t="s">
        <v>96</v>
      </c>
      <c r="AU383" s="63">
        <v>0.12000000000000006</v>
      </c>
      <c r="AV383" s="64">
        <f t="shared" si="133"/>
        <v>96.000000000000057</v>
      </c>
      <c r="AW383" s="60"/>
      <c r="AX383" s="61" t="str">
        <f t="shared" si="140"/>
        <v>ColocaciónBack to Back0.12</v>
      </c>
      <c r="AY383" s="61" t="s">
        <v>38</v>
      </c>
      <c r="AZ383" s="61" t="s">
        <v>96</v>
      </c>
      <c r="BA383" s="63">
        <v>0.12000000000000006</v>
      </c>
      <c r="BB383" s="64">
        <f t="shared" si="134"/>
        <v>108.00000000000004</v>
      </c>
    </row>
    <row r="384" spans="20:54">
      <c r="T384" s="61" t="str">
        <f t="shared" si="135"/>
        <v>ColocaciónBack to Back0.1225</v>
      </c>
      <c r="U384" s="61" t="s">
        <v>38</v>
      </c>
      <c r="V384" s="61" t="s">
        <v>96</v>
      </c>
      <c r="W384" s="63">
        <v>0.12250000000000007</v>
      </c>
      <c r="X384" s="64">
        <f t="shared" si="129"/>
        <v>49.000000000000028</v>
      </c>
      <c r="Y384" s="60"/>
      <c r="Z384" s="61" t="str">
        <f t="shared" si="136"/>
        <v>ColocaciónBack to Back0.1225</v>
      </c>
      <c r="AA384" s="61" t="s">
        <v>38</v>
      </c>
      <c r="AB384" s="61" t="s">
        <v>96</v>
      </c>
      <c r="AC384" s="63">
        <v>0.12250000000000007</v>
      </c>
      <c r="AD384" s="64">
        <f t="shared" si="130"/>
        <v>61.250000000000036</v>
      </c>
      <c r="AE384" s="60"/>
      <c r="AF384" s="61" t="str">
        <f t="shared" si="137"/>
        <v>ColocaciónBack to Back0.1225</v>
      </c>
      <c r="AG384" s="61" t="s">
        <v>38</v>
      </c>
      <c r="AH384" s="61" t="s">
        <v>96</v>
      </c>
      <c r="AI384" s="63">
        <v>0.12250000000000007</v>
      </c>
      <c r="AJ384" s="64">
        <f t="shared" si="131"/>
        <v>73.500000000000043</v>
      </c>
      <c r="AK384" s="60"/>
      <c r="AL384" s="61" t="str">
        <f t="shared" si="138"/>
        <v>ColocaciónBack to Back0.1225</v>
      </c>
      <c r="AM384" s="61" t="s">
        <v>38</v>
      </c>
      <c r="AN384" s="61" t="s">
        <v>96</v>
      </c>
      <c r="AO384" s="63">
        <v>0.12250000000000007</v>
      </c>
      <c r="AP384" s="64">
        <f t="shared" si="132"/>
        <v>85.750000000000043</v>
      </c>
      <c r="AQ384" s="60"/>
      <c r="AR384" s="61" t="str">
        <f t="shared" si="139"/>
        <v>ColocaciónBack to Back0.1225</v>
      </c>
      <c r="AS384" s="61" t="s">
        <v>38</v>
      </c>
      <c r="AT384" s="61" t="s">
        <v>96</v>
      </c>
      <c r="AU384" s="63">
        <v>0.12250000000000007</v>
      </c>
      <c r="AV384" s="64">
        <f t="shared" si="133"/>
        <v>98.000000000000057</v>
      </c>
      <c r="AW384" s="60"/>
      <c r="AX384" s="61" t="str">
        <f t="shared" si="140"/>
        <v>ColocaciónBack to Back0.1225</v>
      </c>
      <c r="AY384" s="61" t="s">
        <v>38</v>
      </c>
      <c r="AZ384" s="61" t="s">
        <v>96</v>
      </c>
      <c r="BA384" s="63">
        <v>0.12250000000000007</v>
      </c>
      <c r="BB384" s="64">
        <f t="shared" si="134"/>
        <v>110.25000000000007</v>
      </c>
    </row>
    <row r="385" spans="20:54">
      <c r="T385" s="61" t="str">
        <f t="shared" si="135"/>
        <v>ColocaciónBack to Back0.125</v>
      </c>
      <c r="U385" s="61" t="s">
        <v>38</v>
      </c>
      <c r="V385" s="61" t="s">
        <v>96</v>
      </c>
      <c r="W385" s="63">
        <v>0.12500000000000006</v>
      </c>
      <c r="X385" s="64">
        <f t="shared" si="129"/>
        <v>50.000000000000021</v>
      </c>
      <c r="Y385" s="60"/>
      <c r="Z385" s="61" t="str">
        <f t="shared" si="136"/>
        <v>ColocaciónBack to Back0.125</v>
      </c>
      <c r="AA385" s="61" t="s">
        <v>38</v>
      </c>
      <c r="AB385" s="61" t="s">
        <v>96</v>
      </c>
      <c r="AC385" s="63">
        <v>0.12500000000000006</v>
      </c>
      <c r="AD385" s="64">
        <f t="shared" si="130"/>
        <v>62.500000000000021</v>
      </c>
      <c r="AE385" s="60"/>
      <c r="AF385" s="61" t="str">
        <f t="shared" si="137"/>
        <v>ColocaciónBack to Back0.125</v>
      </c>
      <c r="AG385" s="61" t="s">
        <v>38</v>
      </c>
      <c r="AH385" s="61" t="s">
        <v>96</v>
      </c>
      <c r="AI385" s="63">
        <v>0.12500000000000006</v>
      </c>
      <c r="AJ385" s="64">
        <f t="shared" si="131"/>
        <v>75.000000000000028</v>
      </c>
      <c r="AK385" s="60"/>
      <c r="AL385" s="61" t="str">
        <f t="shared" si="138"/>
        <v>ColocaciónBack to Back0.125</v>
      </c>
      <c r="AM385" s="61" t="s">
        <v>38</v>
      </c>
      <c r="AN385" s="61" t="s">
        <v>96</v>
      </c>
      <c r="AO385" s="63">
        <v>0.12500000000000006</v>
      </c>
      <c r="AP385" s="64">
        <f t="shared" si="132"/>
        <v>87.500000000000043</v>
      </c>
      <c r="AQ385" s="60"/>
      <c r="AR385" s="61" t="str">
        <f t="shared" si="139"/>
        <v>ColocaciónBack to Back0.125</v>
      </c>
      <c r="AS385" s="61" t="s">
        <v>38</v>
      </c>
      <c r="AT385" s="61" t="s">
        <v>96</v>
      </c>
      <c r="AU385" s="63">
        <v>0.12500000000000006</v>
      </c>
      <c r="AV385" s="64">
        <f t="shared" si="133"/>
        <v>100.00000000000004</v>
      </c>
      <c r="AW385" s="60"/>
      <c r="AX385" s="61" t="str">
        <f t="shared" si="140"/>
        <v>ColocaciónBack to Back0.125</v>
      </c>
      <c r="AY385" s="61" t="s">
        <v>38</v>
      </c>
      <c r="AZ385" s="61" t="s">
        <v>96</v>
      </c>
      <c r="BA385" s="63">
        <v>0.12500000000000006</v>
      </c>
      <c r="BB385" s="64">
        <f t="shared" si="134"/>
        <v>112.50000000000004</v>
      </c>
    </row>
    <row r="386" spans="20:54">
      <c r="T386" s="61" t="str">
        <f t="shared" si="135"/>
        <v>ColocaciónBack to Back0.1275</v>
      </c>
      <c r="U386" s="61" t="s">
        <v>38</v>
      </c>
      <c r="V386" s="61" t="s">
        <v>96</v>
      </c>
      <c r="W386" s="63">
        <v>0.12750000000000006</v>
      </c>
      <c r="X386" s="64">
        <f t="shared" si="129"/>
        <v>51.000000000000021</v>
      </c>
      <c r="Y386" s="60"/>
      <c r="Z386" s="61" t="str">
        <f t="shared" si="136"/>
        <v>ColocaciónBack to Back0.1275</v>
      </c>
      <c r="AA386" s="61" t="s">
        <v>38</v>
      </c>
      <c r="AB386" s="61" t="s">
        <v>96</v>
      </c>
      <c r="AC386" s="63">
        <v>0.12750000000000006</v>
      </c>
      <c r="AD386" s="64">
        <f t="shared" si="130"/>
        <v>63.750000000000028</v>
      </c>
      <c r="AE386" s="60"/>
      <c r="AF386" s="61" t="str">
        <f t="shared" si="137"/>
        <v>ColocaciónBack to Back0.1275</v>
      </c>
      <c r="AG386" s="61" t="s">
        <v>38</v>
      </c>
      <c r="AH386" s="61" t="s">
        <v>96</v>
      </c>
      <c r="AI386" s="63">
        <v>0.12750000000000006</v>
      </c>
      <c r="AJ386" s="64">
        <f t="shared" si="131"/>
        <v>76.500000000000028</v>
      </c>
      <c r="AK386" s="60"/>
      <c r="AL386" s="61" t="str">
        <f t="shared" si="138"/>
        <v>ColocaciónBack to Back0.1275</v>
      </c>
      <c r="AM386" s="61" t="s">
        <v>38</v>
      </c>
      <c r="AN386" s="61" t="s">
        <v>96</v>
      </c>
      <c r="AO386" s="63">
        <v>0.12750000000000006</v>
      </c>
      <c r="AP386" s="64">
        <f t="shared" si="132"/>
        <v>89.250000000000043</v>
      </c>
      <c r="AQ386" s="60"/>
      <c r="AR386" s="61" t="str">
        <f t="shared" si="139"/>
        <v>ColocaciónBack to Back0.1275</v>
      </c>
      <c r="AS386" s="61" t="s">
        <v>38</v>
      </c>
      <c r="AT386" s="61" t="s">
        <v>96</v>
      </c>
      <c r="AU386" s="63">
        <v>0.12750000000000006</v>
      </c>
      <c r="AV386" s="64">
        <f t="shared" si="133"/>
        <v>102.00000000000004</v>
      </c>
      <c r="AW386" s="60"/>
      <c r="AX386" s="61" t="str">
        <f t="shared" si="140"/>
        <v>ColocaciónBack to Back0.1275</v>
      </c>
      <c r="AY386" s="61" t="s">
        <v>38</v>
      </c>
      <c r="AZ386" s="61" t="s">
        <v>96</v>
      </c>
      <c r="BA386" s="63">
        <v>0.12750000000000006</v>
      </c>
      <c r="BB386" s="64">
        <f t="shared" si="134"/>
        <v>114.75000000000004</v>
      </c>
    </row>
    <row r="387" spans="20:54">
      <c r="T387" s="61" t="str">
        <f t="shared" si="135"/>
        <v>ColocaciónBack to Back0.13</v>
      </c>
      <c r="U387" s="61" t="s">
        <v>38</v>
      </c>
      <c r="V387" s="61" t="s">
        <v>96</v>
      </c>
      <c r="W387" s="63">
        <v>0.13000000000000006</v>
      </c>
      <c r="X387" s="64">
        <f t="shared" si="129"/>
        <v>52.000000000000021</v>
      </c>
      <c r="Y387" s="60"/>
      <c r="Z387" s="61" t="str">
        <f t="shared" si="136"/>
        <v>ColocaciónBack to Back0.13</v>
      </c>
      <c r="AA387" s="61" t="s">
        <v>38</v>
      </c>
      <c r="AB387" s="61" t="s">
        <v>96</v>
      </c>
      <c r="AC387" s="63">
        <v>0.13000000000000006</v>
      </c>
      <c r="AD387" s="64">
        <f t="shared" si="130"/>
        <v>65.000000000000028</v>
      </c>
      <c r="AE387" s="60"/>
      <c r="AF387" s="61" t="str">
        <f t="shared" si="137"/>
        <v>ColocaciónBack to Back0.13</v>
      </c>
      <c r="AG387" s="61" t="s">
        <v>38</v>
      </c>
      <c r="AH387" s="61" t="s">
        <v>96</v>
      </c>
      <c r="AI387" s="63">
        <v>0.13000000000000006</v>
      </c>
      <c r="AJ387" s="64">
        <f t="shared" si="131"/>
        <v>78.000000000000028</v>
      </c>
      <c r="AK387" s="60"/>
      <c r="AL387" s="61" t="str">
        <f t="shared" si="138"/>
        <v>ColocaciónBack to Back0.13</v>
      </c>
      <c r="AM387" s="61" t="s">
        <v>38</v>
      </c>
      <c r="AN387" s="61" t="s">
        <v>96</v>
      </c>
      <c r="AO387" s="63">
        <v>0.13000000000000006</v>
      </c>
      <c r="AP387" s="64">
        <f t="shared" si="132"/>
        <v>91.000000000000028</v>
      </c>
      <c r="AQ387" s="60"/>
      <c r="AR387" s="61" t="str">
        <f t="shared" si="139"/>
        <v>ColocaciónBack to Back0.13</v>
      </c>
      <c r="AS387" s="61" t="s">
        <v>38</v>
      </c>
      <c r="AT387" s="61" t="s">
        <v>96</v>
      </c>
      <c r="AU387" s="63">
        <v>0.13000000000000006</v>
      </c>
      <c r="AV387" s="64">
        <f t="shared" si="133"/>
        <v>104.00000000000004</v>
      </c>
      <c r="AW387" s="60"/>
      <c r="AX387" s="61" t="str">
        <f t="shared" si="140"/>
        <v>ColocaciónBack to Back0.13</v>
      </c>
      <c r="AY387" s="61" t="s">
        <v>38</v>
      </c>
      <c r="AZ387" s="61" t="s">
        <v>96</v>
      </c>
      <c r="BA387" s="63">
        <v>0.13000000000000006</v>
      </c>
      <c r="BB387" s="64">
        <f t="shared" si="134"/>
        <v>117.00000000000006</v>
      </c>
    </row>
    <row r="388" spans="20:54">
      <c r="T388" s="61" t="str">
        <f t="shared" si="135"/>
        <v>ColocaciónBack to Back0.1325</v>
      </c>
      <c r="U388" s="61" t="s">
        <v>38</v>
      </c>
      <c r="V388" s="61" t="s">
        <v>96</v>
      </c>
      <c r="W388" s="63">
        <v>0.13250000000000006</v>
      </c>
      <c r="X388" s="64">
        <f t="shared" si="129"/>
        <v>53.000000000000021</v>
      </c>
      <c r="Y388" s="60"/>
      <c r="Z388" s="61" t="str">
        <f t="shared" si="136"/>
        <v>ColocaciónBack to Back0.1325</v>
      </c>
      <c r="AA388" s="61" t="s">
        <v>38</v>
      </c>
      <c r="AB388" s="61" t="s">
        <v>96</v>
      </c>
      <c r="AC388" s="63">
        <v>0.13250000000000006</v>
      </c>
      <c r="AD388" s="64">
        <f t="shared" si="130"/>
        <v>66.250000000000028</v>
      </c>
      <c r="AE388" s="60"/>
      <c r="AF388" s="61" t="str">
        <f t="shared" si="137"/>
        <v>ColocaciónBack to Back0.1325</v>
      </c>
      <c r="AG388" s="61" t="s">
        <v>38</v>
      </c>
      <c r="AH388" s="61" t="s">
        <v>96</v>
      </c>
      <c r="AI388" s="63">
        <v>0.13250000000000006</v>
      </c>
      <c r="AJ388" s="64">
        <f t="shared" si="131"/>
        <v>79.500000000000043</v>
      </c>
      <c r="AK388" s="60"/>
      <c r="AL388" s="61" t="str">
        <f t="shared" si="138"/>
        <v>ColocaciónBack to Back0.1325</v>
      </c>
      <c r="AM388" s="61" t="s">
        <v>38</v>
      </c>
      <c r="AN388" s="61" t="s">
        <v>96</v>
      </c>
      <c r="AO388" s="63">
        <v>0.13250000000000006</v>
      </c>
      <c r="AP388" s="64">
        <f t="shared" si="132"/>
        <v>92.750000000000043</v>
      </c>
      <c r="AQ388" s="60"/>
      <c r="AR388" s="61" t="str">
        <f t="shared" si="139"/>
        <v>ColocaciónBack to Back0.1325</v>
      </c>
      <c r="AS388" s="61" t="s">
        <v>38</v>
      </c>
      <c r="AT388" s="61" t="s">
        <v>96</v>
      </c>
      <c r="AU388" s="63">
        <v>0.13250000000000006</v>
      </c>
      <c r="AV388" s="64">
        <f t="shared" si="133"/>
        <v>106.00000000000004</v>
      </c>
      <c r="AW388" s="60"/>
      <c r="AX388" s="61" t="str">
        <f t="shared" si="140"/>
        <v>ColocaciónBack to Back0.1325</v>
      </c>
      <c r="AY388" s="61" t="s">
        <v>38</v>
      </c>
      <c r="AZ388" s="61" t="s">
        <v>96</v>
      </c>
      <c r="BA388" s="63">
        <v>0.13250000000000006</v>
      </c>
      <c r="BB388" s="64">
        <f t="shared" si="134"/>
        <v>119.25000000000006</v>
      </c>
    </row>
    <row r="389" spans="20:54">
      <c r="T389" s="61" t="str">
        <f t="shared" si="135"/>
        <v>ColocaciónBack to Back0.135</v>
      </c>
      <c r="U389" s="61" t="s">
        <v>38</v>
      </c>
      <c r="V389" s="61" t="s">
        <v>96</v>
      </c>
      <c r="W389" s="63">
        <v>0.13500000000000006</v>
      </c>
      <c r="X389" s="64">
        <f t="shared" si="129"/>
        <v>54.000000000000021</v>
      </c>
      <c r="Y389" s="60"/>
      <c r="Z389" s="61" t="str">
        <f t="shared" si="136"/>
        <v>ColocaciónBack to Back0.135</v>
      </c>
      <c r="AA389" s="61" t="s">
        <v>38</v>
      </c>
      <c r="AB389" s="61" t="s">
        <v>96</v>
      </c>
      <c r="AC389" s="63">
        <v>0.13500000000000006</v>
      </c>
      <c r="AD389" s="64">
        <f t="shared" si="130"/>
        <v>67.500000000000028</v>
      </c>
      <c r="AE389" s="60"/>
      <c r="AF389" s="61" t="str">
        <f t="shared" si="137"/>
        <v>ColocaciónBack to Back0.135</v>
      </c>
      <c r="AG389" s="61" t="s">
        <v>38</v>
      </c>
      <c r="AH389" s="61" t="s">
        <v>96</v>
      </c>
      <c r="AI389" s="63">
        <v>0.13500000000000006</v>
      </c>
      <c r="AJ389" s="64">
        <f t="shared" si="131"/>
        <v>81.000000000000043</v>
      </c>
      <c r="AK389" s="60"/>
      <c r="AL389" s="61" t="str">
        <f t="shared" si="138"/>
        <v>ColocaciónBack to Back0.135</v>
      </c>
      <c r="AM389" s="61" t="s">
        <v>38</v>
      </c>
      <c r="AN389" s="61" t="s">
        <v>96</v>
      </c>
      <c r="AO389" s="63">
        <v>0.13500000000000006</v>
      </c>
      <c r="AP389" s="64">
        <f t="shared" si="132"/>
        <v>94.500000000000043</v>
      </c>
      <c r="AQ389" s="60"/>
      <c r="AR389" s="61" t="str">
        <f t="shared" si="139"/>
        <v>ColocaciónBack to Back0.135</v>
      </c>
      <c r="AS389" s="61" t="s">
        <v>38</v>
      </c>
      <c r="AT389" s="61" t="s">
        <v>96</v>
      </c>
      <c r="AU389" s="63">
        <v>0.13500000000000006</v>
      </c>
      <c r="AV389" s="64">
        <f t="shared" si="133"/>
        <v>108.00000000000004</v>
      </c>
      <c r="AW389" s="60"/>
      <c r="AX389" s="61" t="str">
        <f t="shared" si="140"/>
        <v>ColocaciónBack to Back0.135</v>
      </c>
      <c r="AY389" s="61" t="s">
        <v>38</v>
      </c>
      <c r="AZ389" s="61" t="s">
        <v>96</v>
      </c>
      <c r="BA389" s="63">
        <v>0.13500000000000006</v>
      </c>
      <c r="BB389" s="64">
        <f t="shared" si="134"/>
        <v>121.50000000000006</v>
      </c>
    </row>
    <row r="390" spans="20:54">
      <c r="T390" s="61" t="str">
        <f t="shared" si="135"/>
        <v>ColocaciónBack to Back0.1375</v>
      </c>
      <c r="U390" s="61" t="s">
        <v>38</v>
      </c>
      <c r="V390" s="61" t="s">
        <v>96</v>
      </c>
      <c r="W390" s="63">
        <v>0.13750000000000007</v>
      </c>
      <c r="X390" s="64">
        <f t="shared" si="129"/>
        <v>55.000000000000028</v>
      </c>
      <c r="Y390" s="60"/>
      <c r="Z390" s="61" t="str">
        <f t="shared" si="136"/>
        <v>ColocaciónBack to Back0.1375</v>
      </c>
      <c r="AA390" s="61" t="s">
        <v>38</v>
      </c>
      <c r="AB390" s="61" t="s">
        <v>96</v>
      </c>
      <c r="AC390" s="63">
        <v>0.13750000000000007</v>
      </c>
      <c r="AD390" s="64">
        <f t="shared" si="130"/>
        <v>68.750000000000028</v>
      </c>
      <c r="AE390" s="60"/>
      <c r="AF390" s="61" t="str">
        <f t="shared" si="137"/>
        <v>ColocaciónBack to Back0.1375</v>
      </c>
      <c r="AG390" s="61" t="s">
        <v>38</v>
      </c>
      <c r="AH390" s="61" t="s">
        <v>96</v>
      </c>
      <c r="AI390" s="63">
        <v>0.13750000000000007</v>
      </c>
      <c r="AJ390" s="64">
        <f t="shared" si="131"/>
        <v>82.500000000000043</v>
      </c>
      <c r="AK390" s="60"/>
      <c r="AL390" s="61" t="str">
        <f t="shared" si="138"/>
        <v>ColocaciónBack to Back0.1375</v>
      </c>
      <c r="AM390" s="61" t="s">
        <v>38</v>
      </c>
      <c r="AN390" s="61" t="s">
        <v>96</v>
      </c>
      <c r="AO390" s="63">
        <v>0.13750000000000007</v>
      </c>
      <c r="AP390" s="64">
        <f t="shared" si="132"/>
        <v>96.250000000000043</v>
      </c>
      <c r="AQ390" s="60"/>
      <c r="AR390" s="61" t="str">
        <f t="shared" si="139"/>
        <v>ColocaciónBack to Back0.1375</v>
      </c>
      <c r="AS390" s="61" t="s">
        <v>38</v>
      </c>
      <c r="AT390" s="61" t="s">
        <v>96</v>
      </c>
      <c r="AU390" s="63">
        <v>0.13750000000000007</v>
      </c>
      <c r="AV390" s="64">
        <f t="shared" si="133"/>
        <v>110.00000000000006</v>
      </c>
      <c r="AW390" s="60"/>
      <c r="AX390" s="61" t="str">
        <f t="shared" si="140"/>
        <v>ColocaciónBack to Back0.1375</v>
      </c>
      <c r="AY390" s="61" t="s">
        <v>38</v>
      </c>
      <c r="AZ390" s="61" t="s">
        <v>96</v>
      </c>
      <c r="BA390" s="63">
        <v>0.13750000000000007</v>
      </c>
      <c r="BB390" s="64">
        <f t="shared" si="134"/>
        <v>123.75000000000007</v>
      </c>
    </row>
    <row r="391" spans="20:54">
      <c r="T391" s="61" t="str">
        <f t="shared" si="135"/>
        <v>ColocaciónBack to Back0.14</v>
      </c>
      <c r="U391" s="61" t="s">
        <v>38</v>
      </c>
      <c r="V391" s="61" t="s">
        <v>96</v>
      </c>
      <c r="W391" s="63">
        <v>0.14000000000000007</v>
      </c>
      <c r="X391" s="64">
        <f t="shared" si="129"/>
        <v>56.000000000000028</v>
      </c>
      <c r="Y391" s="60"/>
      <c r="Z391" s="61" t="str">
        <f t="shared" si="136"/>
        <v>ColocaciónBack to Back0.14</v>
      </c>
      <c r="AA391" s="61" t="s">
        <v>38</v>
      </c>
      <c r="AB391" s="61" t="s">
        <v>96</v>
      </c>
      <c r="AC391" s="63">
        <v>0.14000000000000007</v>
      </c>
      <c r="AD391" s="64">
        <f t="shared" si="130"/>
        <v>70.000000000000043</v>
      </c>
      <c r="AE391" s="60"/>
      <c r="AF391" s="61" t="str">
        <f t="shared" si="137"/>
        <v>ColocaciónBack to Back0.14</v>
      </c>
      <c r="AG391" s="61" t="s">
        <v>38</v>
      </c>
      <c r="AH391" s="61" t="s">
        <v>96</v>
      </c>
      <c r="AI391" s="63">
        <v>0.14000000000000007</v>
      </c>
      <c r="AJ391" s="64">
        <f t="shared" si="131"/>
        <v>84.000000000000043</v>
      </c>
      <c r="AK391" s="60"/>
      <c r="AL391" s="61" t="str">
        <f t="shared" si="138"/>
        <v>ColocaciónBack to Back0.14</v>
      </c>
      <c r="AM391" s="61" t="s">
        <v>38</v>
      </c>
      <c r="AN391" s="61" t="s">
        <v>96</v>
      </c>
      <c r="AO391" s="63">
        <v>0.14000000000000007</v>
      </c>
      <c r="AP391" s="64">
        <f t="shared" si="132"/>
        <v>98.000000000000043</v>
      </c>
      <c r="AQ391" s="60"/>
      <c r="AR391" s="61" t="str">
        <f t="shared" si="139"/>
        <v>ColocaciónBack to Back0.14</v>
      </c>
      <c r="AS391" s="61" t="s">
        <v>38</v>
      </c>
      <c r="AT391" s="61" t="s">
        <v>96</v>
      </c>
      <c r="AU391" s="63">
        <v>0.14000000000000007</v>
      </c>
      <c r="AV391" s="64">
        <f t="shared" si="133"/>
        <v>112.00000000000006</v>
      </c>
      <c r="AW391" s="60"/>
      <c r="AX391" s="61" t="str">
        <f t="shared" si="140"/>
        <v>ColocaciónBack to Back0.14</v>
      </c>
      <c r="AY391" s="61" t="s">
        <v>38</v>
      </c>
      <c r="AZ391" s="61" t="s">
        <v>96</v>
      </c>
      <c r="BA391" s="63">
        <v>0.14000000000000007</v>
      </c>
      <c r="BB391" s="64">
        <f t="shared" si="134"/>
        <v>126.00000000000007</v>
      </c>
    </row>
    <row r="392" spans="20:54">
      <c r="T392" s="61" t="str">
        <f t="shared" si="135"/>
        <v>ColocaciónBack to Back0.1425</v>
      </c>
      <c r="U392" s="61" t="s">
        <v>38</v>
      </c>
      <c r="V392" s="61" t="s">
        <v>96</v>
      </c>
      <c r="W392" s="63">
        <v>0.14250000000000007</v>
      </c>
      <c r="X392" s="64">
        <f t="shared" si="129"/>
        <v>57.000000000000028</v>
      </c>
      <c r="Y392" s="60"/>
      <c r="Z392" s="61" t="str">
        <f t="shared" si="136"/>
        <v>ColocaciónBack to Back0.1425</v>
      </c>
      <c r="AA392" s="61" t="s">
        <v>38</v>
      </c>
      <c r="AB392" s="61" t="s">
        <v>96</v>
      </c>
      <c r="AC392" s="63">
        <v>0.14250000000000007</v>
      </c>
      <c r="AD392" s="64">
        <f t="shared" si="130"/>
        <v>71.250000000000028</v>
      </c>
      <c r="AE392" s="60"/>
      <c r="AF392" s="61" t="str">
        <f t="shared" si="137"/>
        <v>ColocaciónBack to Back0.1425</v>
      </c>
      <c r="AG392" s="61" t="s">
        <v>38</v>
      </c>
      <c r="AH392" s="61" t="s">
        <v>96</v>
      </c>
      <c r="AI392" s="63">
        <v>0.14250000000000007</v>
      </c>
      <c r="AJ392" s="64">
        <f t="shared" si="131"/>
        <v>85.500000000000043</v>
      </c>
      <c r="AK392" s="60"/>
      <c r="AL392" s="61" t="str">
        <f t="shared" si="138"/>
        <v>ColocaciónBack to Back0.1425</v>
      </c>
      <c r="AM392" s="61" t="s">
        <v>38</v>
      </c>
      <c r="AN392" s="61" t="s">
        <v>96</v>
      </c>
      <c r="AO392" s="63">
        <v>0.14250000000000007</v>
      </c>
      <c r="AP392" s="64">
        <f t="shared" si="132"/>
        <v>99.750000000000043</v>
      </c>
      <c r="AQ392" s="60"/>
      <c r="AR392" s="61" t="str">
        <f t="shared" si="139"/>
        <v>ColocaciónBack to Back0.1425</v>
      </c>
      <c r="AS392" s="61" t="s">
        <v>38</v>
      </c>
      <c r="AT392" s="61" t="s">
        <v>96</v>
      </c>
      <c r="AU392" s="63">
        <v>0.14250000000000007</v>
      </c>
      <c r="AV392" s="64">
        <f t="shared" si="133"/>
        <v>114.00000000000006</v>
      </c>
      <c r="AW392" s="60"/>
      <c r="AX392" s="61" t="str">
        <f t="shared" si="140"/>
        <v>ColocaciónBack to Back0.1425</v>
      </c>
      <c r="AY392" s="61" t="s">
        <v>38</v>
      </c>
      <c r="AZ392" s="61" t="s">
        <v>96</v>
      </c>
      <c r="BA392" s="63">
        <v>0.14250000000000007</v>
      </c>
      <c r="BB392" s="64">
        <f t="shared" si="134"/>
        <v>128.25000000000006</v>
      </c>
    </row>
    <row r="393" spans="20:54">
      <c r="T393" s="61" t="str">
        <f t="shared" si="135"/>
        <v>ColocaciónBack to Back0.145</v>
      </c>
      <c r="U393" s="61" t="s">
        <v>38</v>
      </c>
      <c r="V393" s="61" t="s">
        <v>96</v>
      </c>
      <c r="W393" s="63">
        <v>0.14500000000000007</v>
      </c>
      <c r="X393" s="64">
        <f t="shared" si="129"/>
        <v>58.000000000000028</v>
      </c>
      <c r="Y393" s="60"/>
      <c r="Z393" s="61" t="str">
        <f t="shared" si="136"/>
        <v>ColocaciónBack to Back0.145</v>
      </c>
      <c r="AA393" s="61" t="s">
        <v>38</v>
      </c>
      <c r="AB393" s="61" t="s">
        <v>96</v>
      </c>
      <c r="AC393" s="63">
        <v>0.14500000000000007</v>
      </c>
      <c r="AD393" s="64">
        <f t="shared" si="130"/>
        <v>72.500000000000028</v>
      </c>
      <c r="AE393" s="60"/>
      <c r="AF393" s="61" t="str">
        <f t="shared" si="137"/>
        <v>ColocaciónBack to Back0.145</v>
      </c>
      <c r="AG393" s="61" t="s">
        <v>38</v>
      </c>
      <c r="AH393" s="61" t="s">
        <v>96</v>
      </c>
      <c r="AI393" s="63">
        <v>0.14500000000000007</v>
      </c>
      <c r="AJ393" s="64">
        <f t="shared" si="131"/>
        <v>87.000000000000043</v>
      </c>
      <c r="AK393" s="60"/>
      <c r="AL393" s="61" t="str">
        <f t="shared" si="138"/>
        <v>ColocaciónBack to Back0.145</v>
      </c>
      <c r="AM393" s="61" t="s">
        <v>38</v>
      </c>
      <c r="AN393" s="61" t="s">
        <v>96</v>
      </c>
      <c r="AO393" s="63">
        <v>0.14500000000000007</v>
      </c>
      <c r="AP393" s="64">
        <f t="shared" si="132"/>
        <v>101.50000000000006</v>
      </c>
      <c r="AQ393" s="60"/>
      <c r="AR393" s="61" t="str">
        <f t="shared" si="139"/>
        <v>ColocaciónBack to Back0.145</v>
      </c>
      <c r="AS393" s="61" t="s">
        <v>38</v>
      </c>
      <c r="AT393" s="61" t="s">
        <v>96</v>
      </c>
      <c r="AU393" s="63">
        <v>0.14500000000000007</v>
      </c>
      <c r="AV393" s="64">
        <f t="shared" si="133"/>
        <v>116.00000000000006</v>
      </c>
      <c r="AW393" s="60"/>
      <c r="AX393" s="61" t="str">
        <f t="shared" si="140"/>
        <v>ColocaciónBack to Back0.145</v>
      </c>
      <c r="AY393" s="61" t="s">
        <v>38</v>
      </c>
      <c r="AZ393" s="61" t="s">
        <v>96</v>
      </c>
      <c r="BA393" s="63">
        <v>0.14500000000000007</v>
      </c>
      <c r="BB393" s="64">
        <f t="shared" si="134"/>
        <v>130.50000000000006</v>
      </c>
    </row>
    <row r="394" spans="20:54">
      <c r="T394" s="61" t="str">
        <f t="shared" si="135"/>
        <v>ColocaciónBack to Back0.1475</v>
      </c>
      <c r="U394" s="61" t="s">
        <v>38</v>
      </c>
      <c r="V394" s="61" t="s">
        <v>96</v>
      </c>
      <c r="W394" s="63">
        <v>0.14750000000000008</v>
      </c>
      <c r="X394" s="64">
        <f t="shared" si="129"/>
        <v>59.000000000000028</v>
      </c>
      <c r="Y394" s="60"/>
      <c r="Z394" s="61" t="str">
        <f t="shared" si="136"/>
        <v>ColocaciónBack to Back0.1475</v>
      </c>
      <c r="AA394" s="61" t="s">
        <v>38</v>
      </c>
      <c r="AB394" s="61" t="s">
        <v>96</v>
      </c>
      <c r="AC394" s="63">
        <v>0.14750000000000008</v>
      </c>
      <c r="AD394" s="64">
        <f t="shared" si="130"/>
        <v>73.750000000000043</v>
      </c>
      <c r="AE394" s="60"/>
      <c r="AF394" s="61" t="str">
        <f t="shared" si="137"/>
        <v>ColocaciónBack to Back0.1475</v>
      </c>
      <c r="AG394" s="61" t="s">
        <v>38</v>
      </c>
      <c r="AH394" s="61" t="s">
        <v>96</v>
      </c>
      <c r="AI394" s="63">
        <v>0.14750000000000008</v>
      </c>
      <c r="AJ394" s="64">
        <f t="shared" si="131"/>
        <v>88.500000000000043</v>
      </c>
      <c r="AK394" s="60"/>
      <c r="AL394" s="61" t="str">
        <f t="shared" si="138"/>
        <v>ColocaciónBack to Back0.1475</v>
      </c>
      <c r="AM394" s="61" t="s">
        <v>38</v>
      </c>
      <c r="AN394" s="61" t="s">
        <v>96</v>
      </c>
      <c r="AO394" s="63">
        <v>0.14750000000000008</v>
      </c>
      <c r="AP394" s="64">
        <f t="shared" si="132"/>
        <v>103.25000000000006</v>
      </c>
      <c r="AQ394" s="60"/>
      <c r="AR394" s="61" t="str">
        <f t="shared" si="139"/>
        <v>ColocaciónBack to Back0.1475</v>
      </c>
      <c r="AS394" s="61" t="s">
        <v>38</v>
      </c>
      <c r="AT394" s="61" t="s">
        <v>96</v>
      </c>
      <c r="AU394" s="63">
        <v>0.14750000000000008</v>
      </c>
      <c r="AV394" s="64">
        <f t="shared" si="133"/>
        <v>118.00000000000006</v>
      </c>
      <c r="AW394" s="60"/>
      <c r="AX394" s="61" t="str">
        <f t="shared" si="140"/>
        <v>ColocaciónBack to Back0.1475</v>
      </c>
      <c r="AY394" s="61" t="s">
        <v>38</v>
      </c>
      <c r="AZ394" s="61" t="s">
        <v>96</v>
      </c>
      <c r="BA394" s="63">
        <v>0.14750000000000008</v>
      </c>
      <c r="BB394" s="64">
        <f t="shared" si="134"/>
        <v>132.75000000000006</v>
      </c>
    </row>
    <row r="395" spans="20:54">
      <c r="T395" s="61" t="str">
        <f t="shared" si="135"/>
        <v>ColocaciónBack to Back0.15</v>
      </c>
      <c r="U395" s="61" t="s">
        <v>38</v>
      </c>
      <c r="V395" s="61" t="s">
        <v>96</v>
      </c>
      <c r="W395" s="63">
        <v>0.15000000000000008</v>
      </c>
      <c r="X395" s="64">
        <f t="shared" si="129"/>
        <v>60.000000000000028</v>
      </c>
      <c r="Y395" s="60"/>
      <c r="Z395" s="61" t="str">
        <f t="shared" si="136"/>
        <v>ColocaciónBack to Back0.15</v>
      </c>
      <c r="AA395" s="61" t="s">
        <v>38</v>
      </c>
      <c r="AB395" s="61" t="s">
        <v>96</v>
      </c>
      <c r="AC395" s="63">
        <v>0.15000000000000008</v>
      </c>
      <c r="AD395" s="64">
        <f t="shared" si="130"/>
        <v>75.000000000000043</v>
      </c>
      <c r="AE395" s="60"/>
      <c r="AF395" s="61" t="str">
        <f t="shared" si="137"/>
        <v>ColocaciónBack to Back0.15</v>
      </c>
      <c r="AG395" s="61" t="s">
        <v>38</v>
      </c>
      <c r="AH395" s="61" t="s">
        <v>96</v>
      </c>
      <c r="AI395" s="63">
        <v>0.15000000000000008</v>
      </c>
      <c r="AJ395" s="64">
        <f t="shared" si="131"/>
        <v>90.000000000000043</v>
      </c>
      <c r="AK395" s="60"/>
      <c r="AL395" s="61" t="str">
        <f t="shared" si="138"/>
        <v>ColocaciónBack to Back0.15</v>
      </c>
      <c r="AM395" s="61" t="s">
        <v>38</v>
      </c>
      <c r="AN395" s="61" t="s">
        <v>96</v>
      </c>
      <c r="AO395" s="63">
        <v>0.15000000000000008</v>
      </c>
      <c r="AP395" s="64">
        <f t="shared" si="132"/>
        <v>105.00000000000004</v>
      </c>
      <c r="AQ395" s="60"/>
      <c r="AR395" s="61" t="str">
        <f t="shared" si="139"/>
        <v>ColocaciónBack to Back0.15</v>
      </c>
      <c r="AS395" s="61" t="s">
        <v>38</v>
      </c>
      <c r="AT395" s="61" t="s">
        <v>96</v>
      </c>
      <c r="AU395" s="63">
        <v>0.15000000000000008</v>
      </c>
      <c r="AV395" s="64">
        <f t="shared" si="133"/>
        <v>120.00000000000006</v>
      </c>
      <c r="AW395" s="60"/>
      <c r="AX395" s="61" t="str">
        <f t="shared" si="140"/>
        <v>ColocaciónBack to Back0.15</v>
      </c>
      <c r="AY395" s="61" t="s">
        <v>38</v>
      </c>
      <c r="AZ395" s="61" t="s">
        <v>96</v>
      </c>
      <c r="BA395" s="63">
        <v>0.15000000000000008</v>
      </c>
      <c r="BB395" s="64">
        <f t="shared" si="134"/>
        <v>135.00000000000009</v>
      </c>
    </row>
    <row r="396" spans="20:54">
      <c r="T396" s="61" t="str">
        <f t="shared" si="135"/>
        <v>ColocaciónBack to Back0.1525</v>
      </c>
      <c r="U396" s="61" t="s">
        <v>38</v>
      </c>
      <c r="V396" s="61" t="s">
        <v>96</v>
      </c>
      <c r="W396" s="63">
        <v>0.15250000000000008</v>
      </c>
      <c r="X396" s="64">
        <f t="shared" si="129"/>
        <v>61.000000000000028</v>
      </c>
      <c r="Y396" s="60"/>
      <c r="Z396" s="61" t="str">
        <f t="shared" si="136"/>
        <v>ColocaciónBack to Back0.1525</v>
      </c>
      <c r="AA396" s="61" t="s">
        <v>38</v>
      </c>
      <c r="AB396" s="61" t="s">
        <v>96</v>
      </c>
      <c r="AC396" s="63">
        <v>0.15250000000000008</v>
      </c>
      <c r="AD396" s="64">
        <f t="shared" si="130"/>
        <v>76.250000000000043</v>
      </c>
      <c r="AE396" s="60"/>
      <c r="AF396" s="61" t="str">
        <f t="shared" si="137"/>
        <v>ColocaciónBack to Back0.1525</v>
      </c>
      <c r="AG396" s="61" t="s">
        <v>38</v>
      </c>
      <c r="AH396" s="61" t="s">
        <v>96</v>
      </c>
      <c r="AI396" s="63">
        <v>0.15250000000000008</v>
      </c>
      <c r="AJ396" s="64">
        <f t="shared" si="131"/>
        <v>91.500000000000043</v>
      </c>
      <c r="AK396" s="60"/>
      <c r="AL396" s="61" t="str">
        <f t="shared" si="138"/>
        <v>ColocaciónBack to Back0.1525</v>
      </c>
      <c r="AM396" s="61" t="s">
        <v>38</v>
      </c>
      <c r="AN396" s="61" t="s">
        <v>96</v>
      </c>
      <c r="AO396" s="63">
        <v>0.15250000000000008</v>
      </c>
      <c r="AP396" s="64">
        <f t="shared" si="132"/>
        <v>106.75000000000006</v>
      </c>
      <c r="AQ396" s="60"/>
      <c r="AR396" s="61" t="str">
        <f t="shared" si="139"/>
        <v>ColocaciónBack to Back0.1525</v>
      </c>
      <c r="AS396" s="61" t="s">
        <v>38</v>
      </c>
      <c r="AT396" s="61" t="s">
        <v>96</v>
      </c>
      <c r="AU396" s="63">
        <v>0.15250000000000008</v>
      </c>
      <c r="AV396" s="64">
        <f t="shared" si="133"/>
        <v>122.00000000000006</v>
      </c>
      <c r="AW396" s="60"/>
      <c r="AX396" s="61" t="str">
        <f t="shared" si="140"/>
        <v>ColocaciónBack to Back0.1525</v>
      </c>
      <c r="AY396" s="61" t="s">
        <v>38</v>
      </c>
      <c r="AZ396" s="61" t="s">
        <v>96</v>
      </c>
      <c r="BA396" s="63">
        <v>0.15250000000000008</v>
      </c>
      <c r="BB396" s="64">
        <f t="shared" si="134"/>
        <v>137.25000000000006</v>
      </c>
    </row>
    <row r="397" spans="20:54">
      <c r="T397" s="61" t="str">
        <f t="shared" si="135"/>
        <v>ColocaciónBack to Back0.155</v>
      </c>
      <c r="U397" s="61" t="s">
        <v>38</v>
      </c>
      <c r="V397" s="61" t="s">
        <v>96</v>
      </c>
      <c r="W397" s="63">
        <v>0.15500000000000008</v>
      </c>
      <c r="X397" s="64">
        <f t="shared" si="129"/>
        <v>62.000000000000028</v>
      </c>
      <c r="Y397" s="60"/>
      <c r="Z397" s="61" t="str">
        <f t="shared" si="136"/>
        <v>ColocaciónBack to Back0.155</v>
      </c>
      <c r="AA397" s="61" t="s">
        <v>38</v>
      </c>
      <c r="AB397" s="61" t="s">
        <v>96</v>
      </c>
      <c r="AC397" s="63">
        <v>0.15500000000000008</v>
      </c>
      <c r="AD397" s="64">
        <f t="shared" si="130"/>
        <v>77.500000000000028</v>
      </c>
      <c r="AE397" s="60"/>
      <c r="AF397" s="61" t="str">
        <f t="shared" si="137"/>
        <v>ColocaciónBack to Back0.155</v>
      </c>
      <c r="AG397" s="61" t="s">
        <v>38</v>
      </c>
      <c r="AH397" s="61" t="s">
        <v>96</v>
      </c>
      <c r="AI397" s="63">
        <v>0.15500000000000008</v>
      </c>
      <c r="AJ397" s="64">
        <f t="shared" si="131"/>
        <v>93.000000000000043</v>
      </c>
      <c r="AK397" s="60"/>
      <c r="AL397" s="61" t="str">
        <f t="shared" si="138"/>
        <v>ColocaciónBack to Back0.155</v>
      </c>
      <c r="AM397" s="61" t="s">
        <v>38</v>
      </c>
      <c r="AN397" s="61" t="s">
        <v>96</v>
      </c>
      <c r="AO397" s="63">
        <v>0.15500000000000008</v>
      </c>
      <c r="AP397" s="64">
        <f t="shared" si="132"/>
        <v>108.50000000000006</v>
      </c>
      <c r="AQ397" s="60"/>
      <c r="AR397" s="61" t="str">
        <f t="shared" si="139"/>
        <v>ColocaciónBack to Back0.155</v>
      </c>
      <c r="AS397" s="61" t="s">
        <v>38</v>
      </c>
      <c r="AT397" s="61" t="s">
        <v>96</v>
      </c>
      <c r="AU397" s="63">
        <v>0.15500000000000008</v>
      </c>
      <c r="AV397" s="64">
        <f t="shared" si="133"/>
        <v>124.00000000000006</v>
      </c>
      <c r="AW397" s="60"/>
      <c r="AX397" s="61" t="str">
        <f t="shared" si="140"/>
        <v>ColocaciónBack to Back0.155</v>
      </c>
      <c r="AY397" s="61" t="s">
        <v>38</v>
      </c>
      <c r="AZ397" s="61" t="s">
        <v>96</v>
      </c>
      <c r="BA397" s="63">
        <v>0.15500000000000008</v>
      </c>
      <c r="BB397" s="64">
        <f t="shared" si="134"/>
        <v>139.50000000000006</v>
      </c>
    </row>
    <row r="398" spans="20:54">
      <c r="T398" s="61" t="str">
        <f t="shared" si="135"/>
        <v>ColocaciónBack to Back0.1575</v>
      </c>
      <c r="U398" s="61" t="s">
        <v>38</v>
      </c>
      <c r="V398" s="61" t="s">
        <v>96</v>
      </c>
      <c r="W398" s="63">
        <v>0.15750000000000008</v>
      </c>
      <c r="X398" s="64">
        <f t="shared" si="129"/>
        <v>63.000000000000036</v>
      </c>
      <c r="Y398" s="60"/>
      <c r="Z398" s="61" t="str">
        <f t="shared" si="136"/>
        <v>ColocaciónBack to Back0.1575</v>
      </c>
      <c r="AA398" s="61" t="s">
        <v>38</v>
      </c>
      <c r="AB398" s="61" t="s">
        <v>96</v>
      </c>
      <c r="AC398" s="63">
        <v>0.15750000000000008</v>
      </c>
      <c r="AD398" s="64">
        <f t="shared" si="130"/>
        <v>78.750000000000043</v>
      </c>
      <c r="AE398" s="60"/>
      <c r="AF398" s="61" t="str">
        <f t="shared" si="137"/>
        <v>ColocaciónBack to Back0.1575</v>
      </c>
      <c r="AG398" s="61" t="s">
        <v>38</v>
      </c>
      <c r="AH398" s="61" t="s">
        <v>96</v>
      </c>
      <c r="AI398" s="63">
        <v>0.15750000000000008</v>
      </c>
      <c r="AJ398" s="64">
        <f t="shared" si="131"/>
        <v>94.500000000000043</v>
      </c>
      <c r="AK398" s="60"/>
      <c r="AL398" s="61" t="str">
        <f t="shared" si="138"/>
        <v>ColocaciónBack to Back0.1575</v>
      </c>
      <c r="AM398" s="61" t="s">
        <v>38</v>
      </c>
      <c r="AN398" s="61" t="s">
        <v>96</v>
      </c>
      <c r="AO398" s="63">
        <v>0.15750000000000008</v>
      </c>
      <c r="AP398" s="64">
        <f t="shared" si="132"/>
        <v>110.25000000000004</v>
      </c>
      <c r="AQ398" s="60"/>
      <c r="AR398" s="61" t="str">
        <f t="shared" si="139"/>
        <v>ColocaciónBack to Back0.1575</v>
      </c>
      <c r="AS398" s="61" t="s">
        <v>38</v>
      </c>
      <c r="AT398" s="61" t="s">
        <v>96</v>
      </c>
      <c r="AU398" s="63">
        <v>0.15750000000000008</v>
      </c>
      <c r="AV398" s="64">
        <f t="shared" si="133"/>
        <v>126.00000000000007</v>
      </c>
      <c r="AW398" s="60"/>
      <c r="AX398" s="61" t="str">
        <f t="shared" si="140"/>
        <v>ColocaciónBack to Back0.1575</v>
      </c>
      <c r="AY398" s="61" t="s">
        <v>38</v>
      </c>
      <c r="AZ398" s="61" t="s">
        <v>96</v>
      </c>
      <c r="BA398" s="63">
        <v>0.15750000000000008</v>
      </c>
      <c r="BB398" s="64">
        <f t="shared" si="134"/>
        <v>141.75000000000009</v>
      </c>
    </row>
    <row r="399" spans="20:54">
      <c r="T399" s="61" t="str">
        <f t="shared" si="135"/>
        <v>ColocaciónBack to Back0.16</v>
      </c>
      <c r="U399" s="61" t="s">
        <v>38</v>
      </c>
      <c r="V399" s="61" t="s">
        <v>96</v>
      </c>
      <c r="W399" s="63">
        <v>0.16000000000000009</v>
      </c>
      <c r="X399" s="64">
        <f t="shared" si="129"/>
        <v>64.000000000000028</v>
      </c>
      <c r="Y399" s="60"/>
      <c r="Z399" s="61" t="str">
        <f t="shared" si="136"/>
        <v>ColocaciónBack to Back0.16</v>
      </c>
      <c r="AA399" s="61" t="s">
        <v>38</v>
      </c>
      <c r="AB399" s="61" t="s">
        <v>96</v>
      </c>
      <c r="AC399" s="63">
        <v>0.16000000000000009</v>
      </c>
      <c r="AD399" s="64">
        <f t="shared" si="130"/>
        <v>80.000000000000043</v>
      </c>
      <c r="AE399" s="60"/>
      <c r="AF399" s="61" t="str">
        <f t="shared" si="137"/>
        <v>ColocaciónBack to Back0.16</v>
      </c>
      <c r="AG399" s="61" t="s">
        <v>38</v>
      </c>
      <c r="AH399" s="61" t="s">
        <v>96</v>
      </c>
      <c r="AI399" s="63">
        <v>0.16000000000000009</v>
      </c>
      <c r="AJ399" s="64">
        <f t="shared" si="131"/>
        <v>96.000000000000057</v>
      </c>
      <c r="AK399" s="60"/>
      <c r="AL399" s="61" t="str">
        <f t="shared" si="138"/>
        <v>ColocaciónBack to Back0.16</v>
      </c>
      <c r="AM399" s="61" t="s">
        <v>38</v>
      </c>
      <c r="AN399" s="61" t="s">
        <v>96</v>
      </c>
      <c r="AO399" s="63">
        <v>0.16000000000000009</v>
      </c>
      <c r="AP399" s="64">
        <f t="shared" si="132"/>
        <v>112.00000000000006</v>
      </c>
      <c r="AQ399" s="60"/>
      <c r="AR399" s="61" t="str">
        <f t="shared" si="139"/>
        <v>ColocaciónBack to Back0.16</v>
      </c>
      <c r="AS399" s="61" t="s">
        <v>38</v>
      </c>
      <c r="AT399" s="61" t="s">
        <v>96</v>
      </c>
      <c r="AU399" s="63">
        <v>0.16000000000000009</v>
      </c>
      <c r="AV399" s="64">
        <f t="shared" si="133"/>
        <v>128.00000000000006</v>
      </c>
      <c r="AW399" s="60"/>
      <c r="AX399" s="61" t="str">
        <f t="shared" si="140"/>
        <v>ColocaciónBack to Back0.16</v>
      </c>
      <c r="AY399" s="61" t="s">
        <v>38</v>
      </c>
      <c r="AZ399" s="61" t="s">
        <v>96</v>
      </c>
      <c r="BA399" s="63">
        <v>0.16000000000000009</v>
      </c>
      <c r="BB399" s="64">
        <f t="shared" si="134"/>
        <v>144.00000000000009</v>
      </c>
    </row>
    <row r="400" spans="20:54">
      <c r="T400" s="61" t="str">
        <f t="shared" si="135"/>
        <v>ColocaciónBack to Back0.1625</v>
      </c>
      <c r="U400" s="61" t="s">
        <v>38</v>
      </c>
      <c r="V400" s="61" t="s">
        <v>96</v>
      </c>
      <c r="W400" s="63">
        <v>0.16250000000000009</v>
      </c>
      <c r="X400" s="64">
        <f t="shared" ref="X400:X419" si="141">W400*$V$3/$U$3</f>
        <v>65.000000000000028</v>
      </c>
      <c r="Y400" s="60"/>
      <c r="Z400" s="61" t="str">
        <f t="shared" si="136"/>
        <v>ColocaciónBack to Back0.1625</v>
      </c>
      <c r="AA400" s="61" t="s">
        <v>38</v>
      </c>
      <c r="AB400" s="61" t="s">
        <v>96</v>
      </c>
      <c r="AC400" s="63">
        <v>0.16250000000000009</v>
      </c>
      <c r="AD400" s="64">
        <f t="shared" ref="AD400:AD419" si="142">AC400*$AB$3/$AA$3</f>
        <v>81.250000000000043</v>
      </c>
      <c r="AE400" s="60"/>
      <c r="AF400" s="61" t="str">
        <f t="shared" si="137"/>
        <v>ColocaciónBack to Back0.1625</v>
      </c>
      <c r="AG400" s="61" t="s">
        <v>38</v>
      </c>
      <c r="AH400" s="61" t="s">
        <v>96</v>
      </c>
      <c r="AI400" s="63">
        <v>0.16250000000000009</v>
      </c>
      <c r="AJ400" s="64">
        <f t="shared" ref="AJ400:AJ419" si="143">AI400*$AH$3/$AG$3</f>
        <v>97.500000000000057</v>
      </c>
      <c r="AK400" s="60"/>
      <c r="AL400" s="61" t="str">
        <f t="shared" si="138"/>
        <v>ColocaciónBack to Back0.1625</v>
      </c>
      <c r="AM400" s="61" t="s">
        <v>38</v>
      </c>
      <c r="AN400" s="61" t="s">
        <v>96</v>
      </c>
      <c r="AO400" s="63">
        <v>0.16250000000000009</v>
      </c>
      <c r="AP400" s="64">
        <f t="shared" ref="AP400:AP419" si="144">AO400*$AN$3/$AM$3</f>
        <v>113.75000000000006</v>
      </c>
      <c r="AQ400" s="60"/>
      <c r="AR400" s="61" t="str">
        <f t="shared" si="139"/>
        <v>ColocaciónBack to Back0.1625</v>
      </c>
      <c r="AS400" s="61" t="s">
        <v>38</v>
      </c>
      <c r="AT400" s="61" t="s">
        <v>96</v>
      </c>
      <c r="AU400" s="63">
        <v>0.16250000000000009</v>
      </c>
      <c r="AV400" s="64">
        <f t="shared" ref="AV400:AV419" si="145">AU400*$AT$3/$AS$3</f>
        <v>130.00000000000006</v>
      </c>
      <c r="AW400" s="60"/>
      <c r="AX400" s="61" t="str">
        <f t="shared" si="140"/>
        <v>ColocaciónBack to Back0.1625</v>
      </c>
      <c r="AY400" s="61" t="s">
        <v>38</v>
      </c>
      <c r="AZ400" s="61" t="s">
        <v>96</v>
      </c>
      <c r="BA400" s="63">
        <v>0.16250000000000009</v>
      </c>
      <c r="BB400" s="64">
        <f t="shared" ref="BB400:BB419" si="146">BA400*$AZ$3/$AY$3</f>
        <v>146.25000000000009</v>
      </c>
    </row>
    <row r="401" spans="20:54">
      <c r="T401" s="61" t="str">
        <f t="shared" ref="T401:T419" si="147">U401&amp;V401&amp;W401</f>
        <v>ColocaciónBack to Back0.165</v>
      </c>
      <c r="U401" s="61" t="s">
        <v>38</v>
      </c>
      <c r="V401" s="61" t="s">
        <v>96</v>
      </c>
      <c r="W401" s="63">
        <v>0.16500000000000009</v>
      </c>
      <c r="X401" s="64">
        <f t="shared" si="141"/>
        <v>66.000000000000028</v>
      </c>
      <c r="Y401" s="60"/>
      <c r="Z401" s="61" t="str">
        <f t="shared" ref="Z401:Z419" si="148">AA401&amp;AB401&amp;AC401</f>
        <v>ColocaciónBack to Back0.165</v>
      </c>
      <c r="AA401" s="61" t="s">
        <v>38</v>
      </c>
      <c r="AB401" s="61" t="s">
        <v>96</v>
      </c>
      <c r="AC401" s="63">
        <v>0.16500000000000009</v>
      </c>
      <c r="AD401" s="64">
        <f t="shared" si="142"/>
        <v>82.500000000000043</v>
      </c>
      <c r="AE401" s="60"/>
      <c r="AF401" s="61" t="str">
        <f t="shared" ref="AF401:AF419" si="149">AG401&amp;AH401&amp;AI401</f>
        <v>ColocaciónBack to Back0.165</v>
      </c>
      <c r="AG401" s="61" t="s">
        <v>38</v>
      </c>
      <c r="AH401" s="61" t="s">
        <v>96</v>
      </c>
      <c r="AI401" s="63">
        <v>0.16500000000000009</v>
      </c>
      <c r="AJ401" s="64">
        <f t="shared" si="143"/>
        <v>99.000000000000057</v>
      </c>
      <c r="AK401" s="60"/>
      <c r="AL401" s="61" t="str">
        <f t="shared" ref="AL401:AL419" si="150">AM401&amp;AN401&amp;AO401</f>
        <v>ColocaciónBack to Back0.165</v>
      </c>
      <c r="AM401" s="61" t="s">
        <v>38</v>
      </c>
      <c r="AN401" s="61" t="s">
        <v>96</v>
      </c>
      <c r="AO401" s="63">
        <v>0.16500000000000009</v>
      </c>
      <c r="AP401" s="64">
        <f t="shared" si="144"/>
        <v>115.50000000000007</v>
      </c>
      <c r="AQ401" s="60"/>
      <c r="AR401" s="61" t="str">
        <f t="shared" ref="AR401:AR419" si="151">AS401&amp;AT401&amp;AU401</f>
        <v>ColocaciónBack to Back0.165</v>
      </c>
      <c r="AS401" s="61" t="s">
        <v>38</v>
      </c>
      <c r="AT401" s="61" t="s">
        <v>96</v>
      </c>
      <c r="AU401" s="63">
        <v>0.16500000000000009</v>
      </c>
      <c r="AV401" s="64">
        <f t="shared" si="145"/>
        <v>132.00000000000006</v>
      </c>
      <c r="AW401" s="60"/>
      <c r="AX401" s="61" t="str">
        <f t="shared" ref="AX401:AX419" si="152">AY401&amp;AZ401&amp;BA401</f>
        <v>ColocaciónBack to Back0.165</v>
      </c>
      <c r="AY401" s="61" t="s">
        <v>38</v>
      </c>
      <c r="AZ401" s="61" t="s">
        <v>96</v>
      </c>
      <c r="BA401" s="63">
        <v>0.16500000000000009</v>
      </c>
      <c r="BB401" s="64">
        <f t="shared" si="146"/>
        <v>148.50000000000009</v>
      </c>
    </row>
    <row r="402" spans="20:54">
      <c r="T402" s="61" t="str">
        <f t="shared" si="147"/>
        <v>ColocaciónBack to Back0.1675</v>
      </c>
      <c r="U402" s="61" t="s">
        <v>38</v>
      </c>
      <c r="V402" s="61" t="s">
        <v>96</v>
      </c>
      <c r="W402" s="63">
        <v>0.16750000000000009</v>
      </c>
      <c r="X402" s="64">
        <f t="shared" si="141"/>
        <v>67.000000000000043</v>
      </c>
      <c r="Y402" s="60"/>
      <c r="Z402" s="61" t="str">
        <f t="shared" si="148"/>
        <v>ColocaciónBack to Back0.1675</v>
      </c>
      <c r="AA402" s="61" t="s">
        <v>38</v>
      </c>
      <c r="AB402" s="61" t="s">
        <v>96</v>
      </c>
      <c r="AC402" s="63">
        <v>0.16750000000000009</v>
      </c>
      <c r="AD402" s="64">
        <f t="shared" si="142"/>
        <v>83.750000000000043</v>
      </c>
      <c r="AE402" s="60"/>
      <c r="AF402" s="61" t="str">
        <f t="shared" si="149"/>
        <v>ColocaciónBack to Back0.1675</v>
      </c>
      <c r="AG402" s="61" t="s">
        <v>38</v>
      </c>
      <c r="AH402" s="61" t="s">
        <v>96</v>
      </c>
      <c r="AI402" s="63">
        <v>0.16750000000000009</v>
      </c>
      <c r="AJ402" s="64">
        <f t="shared" si="143"/>
        <v>100.50000000000006</v>
      </c>
      <c r="AK402" s="60"/>
      <c r="AL402" s="61" t="str">
        <f t="shared" si="150"/>
        <v>ColocaciónBack to Back0.1675</v>
      </c>
      <c r="AM402" s="61" t="s">
        <v>38</v>
      </c>
      <c r="AN402" s="61" t="s">
        <v>96</v>
      </c>
      <c r="AO402" s="63">
        <v>0.16750000000000009</v>
      </c>
      <c r="AP402" s="64">
        <f t="shared" si="144"/>
        <v>117.25000000000007</v>
      </c>
      <c r="AQ402" s="60"/>
      <c r="AR402" s="61" t="str">
        <f t="shared" si="151"/>
        <v>ColocaciónBack to Back0.1675</v>
      </c>
      <c r="AS402" s="61" t="s">
        <v>38</v>
      </c>
      <c r="AT402" s="61" t="s">
        <v>96</v>
      </c>
      <c r="AU402" s="63">
        <v>0.16750000000000009</v>
      </c>
      <c r="AV402" s="64">
        <f t="shared" si="145"/>
        <v>134.00000000000009</v>
      </c>
      <c r="AW402" s="60"/>
      <c r="AX402" s="61" t="str">
        <f t="shared" si="152"/>
        <v>ColocaciónBack to Back0.1675</v>
      </c>
      <c r="AY402" s="61" t="s">
        <v>38</v>
      </c>
      <c r="AZ402" s="61" t="s">
        <v>96</v>
      </c>
      <c r="BA402" s="63">
        <v>0.16750000000000009</v>
      </c>
      <c r="BB402" s="64">
        <f t="shared" si="146"/>
        <v>150.75000000000006</v>
      </c>
    </row>
    <row r="403" spans="20:54">
      <c r="T403" s="61" t="str">
        <f t="shared" si="147"/>
        <v>ColocaciónBack to Back0.17</v>
      </c>
      <c r="U403" s="61" t="s">
        <v>38</v>
      </c>
      <c r="V403" s="61" t="s">
        <v>96</v>
      </c>
      <c r="W403" s="63">
        <v>0.1700000000000001</v>
      </c>
      <c r="X403" s="64">
        <f t="shared" si="141"/>
        <v>68.000000000000043</v>
      </c>
      <c r="Y403" s="60"/>
      <c r="Z403" s="61" t="str">
        <f t="shared" si="148"/>
        <v>ColocaciónBack to Back0.17</v>
      </c>
      <c r="AA403" s="61" t="s">
        <v>38</v>
      </c>
      <c r="AB403" s="61" t="s">
        <v>96</v>
      </c>
      <c r="AC403" s="63">
        <v>0.1700000000000001</v>
      </c>
      <c r="AD403" s="64">
        <f t="shared" si="142"/>
        <v>85.000000000000057</v>
      </c>
      <c r="AE403" s="60"/>
      <c r="AF403" s="61" t="str">
        <f t="shared" si="149"/>
        <v>ColocaciónBack to Back0.17</v>
      </c>
      <c r="AG403" s="61" t="s">
        <v>38</v>
      </c>
      <c r="AH403" s="61" t="s">
        <v>96</v>
      </c>
      <c r="AI403" s="63">
        <v>0.1700000000000001</v>
      </c>
      <c r="AJ403" s="64">
        <f t="shared" si="143"/>
        <v>102.00000000000004</v>
      </c>
      <c r="AK403" s="60"/>
      <c r="AL403" s="61" t="str">
        <f t="shared" si="150"/>
        <v>ColocaciónBack to Back0.17</v>
      </c>
      <c r="AM403" s="61" t="s">
        <v>38</v>
      </c>
      <c r="AN403" s="61" t="s">
        <v>96</v>
      </c>
      <c r="AO403" s="63">
        <v>0.1700000000000001</v>
      </c>
      <c r="AP403" s="64">
        <f t="shared" si="144"/>
        <v>119.00000000000006</v>
      </c>
      <c r="AQ403" s="60"/>
      <c r="AR403" s="61" t="str">
        <f t="shared" si="151"/>
        <v>ColocaciónBack to Back0.17</v>
      </c>
      <c r="AS403" s="61" t="s">
        <v>38</v>
      </c>
      <c r="AT403" s="61" t="s">
        <v>96</v>
      </c>
      <c r="AU403" s="63">
        <v>0.1700000000000001</v>
      </c>
      <c r="AV403" s="64">
        <f t="shared" si="145"/>
        <v>136.00000000000009</v>
      </c>
      <c r="AW403" s="60"/>
      <c r="AX403" s="61" t="str">
        <f t="shared" si="152"/>
        <v>ColocaciónBack to Back0.17</v>
      </c>
      <c r="AY403" s="61" t="s">
        <v>38</v>
      </c>
      <c r="AZ403" s="61" t="s">
        <v>96</v>
      </c>
      <c r="BA403" s="63">
        <v>0.1700000000000001</v>
      </c>
      <c r="BB403" s="64">
        <f t="shared" si="146"/>
        <v>153.00000000000009</v>
      </c>
    </row>
    <row r="404" spans="20:54">
      <c r="T404" s="61" t="str">
        <f t="shared" si="147"/>
        <v>ColocaciónBack to Back0.1725</v>
      </c>
      <c r="U404" s="61" t="s">
        <v>38</v>
      </c>
      <c r="V404" s="61" t="s">
        <v>96</v>
      </c>
      <c r="W404" s="63">
        <v>0.1725000000000001</v>
      </c>
      <c r="X404" s="64">
        <f t="shared" si="141"/>
        <v>69.000000000000043</v>
      </c>
      <c r="Y404" s="60"/>
      <c r="Z404" s="61" t="str">
        <f t="shared" si="148"/>
        <v>ColocaciónBack to Back0.1725</v>
      </c>
      <c r="AA404" s="61" t="s">
        <v>38</v>
      </c>
      <c r="AB404" s="61" t="s">
        <v>96</v>
      </c>
      <c r="AC404" s="63">
        <v>0.1725000000000001</v>
      </c>
      <c r="AD404" s="64">
        <f t="shared" si="142"/>
        <v>86.250000000000043</v>
      </c>
      <c r="AE404" s="60"/>
      <c r="AF404" s="61" t="str">
        <f t="shared" si="149"/>
        <v>ColocaciónBack to Back0.1725</v>
      </c>
      <c r="AG404" s="61" t="s">
        <v>38</v>
      </c>
      <c r="AH404" s="61" t="s">
        <v>96</v>
      </c>
      <c r="AI404" s="63">
        <v>0.1725000000000001</v>
      </c>
      <c r="AJ404" s="64">
        <f t="shared" si="143"/>
        <v>103.50000000000006</v>
      </c>
      <c r="AK404" s="60"/>
      <c r="AL404" s="61" t="str">
        <f t="shared" si="150"/>
        <v>ColocaciónBack to Back0.1725</v>
      </c>
      <c r="AM404" s="61" t="s">
        <v>38</v>
      </c>
      <c r="AN404" s="61" t="s">
        <v>96</v>
      </c>
      <c r="AO404" s="63">
        <v>0.1725000000000001</v>
      </c>
      <c r="AP404" s="64">
        <f t="shared" si="144"/>
        <v>120.75000000000007</v>
      </c>
      <c r="AQ404" s="60"/>
      <c r="AR404" s="61" t="str">
        <f t="shared" si="151"/>
        <v>ColocaciónBack to Back0.1725</v>
      </c>
      <c r="AS404" s="61" t="s">
        <v>38</v>
      </c>
      <c r="AT404" s="61" t="s">
        <v>96</v>
      </c>
      <c r="AU404" s="63">
        <v>0.1725000000000001</v>
      </c>
      <c r="AV404" s="64">
        <f t="shared" si="145"/>
        <v>138.00000000000009</v>
      </c>
      <c r="AW404" s="60"/>
      <c r="AX404" s="61" t="str">
        <f t="shared" si="152"/>
        <v>ColocaciónBack to Back0.1725</v>
      </c>
      <c r="AY404" s="61" t="s">
        <v>38</v>
      </c>
      <c r="AZ404" s="61" t="s">
        <v>96</v>
      </c>
      <c r="BA404" s="63">
        <v>0.1725000000000001</v>
      </c>
      <c r="BB404" s="64">
        <f t="shared" si="146"/>
        <v>155.25000000000009</v>
      </c>
    </row>
    <row r="405" spans="20:54">
      <c r="T405" s="61" t="str">
        <f t="shared" si="147"/>
        <v>ColocaciónBack to Back0.175</v>
      </c>
      <c r="U405" s="61" t="s">
        <v>38</v>
      </c>
      <c r="V405" s="61" t="s">
        <v>96</v>
      </c>
      <c r="W405" s="63">
        <v>0.1750000000000001</v>
      </c>
      <c r="X405" s="64">
        <f t="shared" si="141"/>
        <v>70.000000000000043</v>
      </c>
      <c r="Y405" s="60"/>
      <c r="Z405" s="61" t="str">
        <f t="shared" si="148"/>
        <v>ColocaciónBack to Back0.175</v>
      </c>
      <c r="AA405" s="61" t="s">
        <v>38</v>
      </c>
      <c r="AB405" s="61" t="s">
        <v>96</v>
      </c>
      <c r="AC405" s="63">
        <v>0.1750000000000001</v>
      </c>
      <c r="AD405" s="64">
        <f t="shared" si="142"/>
        <v>87.500000000000043</v>
      </c>
      <c r="AE405" s="60"/>
      <c r="AF405" s="61" t="str">
        <f t="shared" si="149"/>
        <v>ColocaciónBack to Back0.175</v>
      </c>
      <c r="AG405" s="61" t="s">
        <v>38</v>
      </c>
      <c r="AH405" s="61" t="s">
        <v>96</v>
      </c>
      <c r="AI405" s="63">
        <v>0.1750000000000001</v>
      </c>
      <c r="AJ405" s="64">
        <f t="shared" si="143"/>
        <v>105.00000000000007</v>
      </c>
      <c r="AK405" s="60"/>
      <c r="AL405" s="61" t="str">
        <f t="shared" si="150"/>
        <v>ColocaciónBack to Back0.175</v>
      </c>
      <c r="AM405" s="61" t="s">
        <v>38</v>
      </c>
      <c r="AN405" s="61" t="s">
        <v>96</v>
      </c>
      <c r="AO405" s="63">
        <v>0.1750000000000001</v>
      </c>
      <c r="AP405" s="64">
        <f t="shared" si="144"/>
        <v>122.50000000000007</v>
      </c>
      <c r="AQ405" s="60"/>
      <c r="AR405" s="61" t="str">
        <f t="shared" si="151"/>
        <v>ColocaciónBack to Back0.175</v>
      </c>
      <c r="AS405" s="61" t="s">
        <v>38</v>
      </c>
      <c r="AT405" s="61" t="s">
        <v>96</v>
      </c>
      <c r="AU405" s="63">
        <v>0.1750000000000001</v>
      </c>
      <c r="AV405" s="64">
        <f t="shared" si="145"/>
        <v>140.00000000000009</v>
      </c>
      <c r="AW405" s="60"/>
      <c r="AX405" s="61" t="str">
        <f t="shared" si="152"/>
        <v>ColocaciónBack to Back0.175</v>
      </c>
      <c r="AY405" s="61" t="s">
        <v>38</v>
      </c>
      <c r="AZ405" s="61" t="s">
        <v>96</v>
      </c>
      <c r="BA405" s="63">
        <v>0.1750000000000001</v>
      </c>
      <c r="BB405" s="64">
        <f t="shared" si="146"/>
        <v>157.50000000000009</v>
      </c>
    </row>
    <row r="406" spans="20:54">
      <c r="T406" s="61" t="str">
        <f t="shared" si="147"/>
        <v>ColocaciónBack to Back0.1775</v>
      </c>
      <c r="U406" s="61" t="s">
        <v>38</v>
      </c>
      <c r="V406" s="61" t="s">
        <v>96</v>
      </c>
      <c r="W406" s="63">
        <v>0.1775000000000001</v>
      </c>
      <c r="X406" s="64">
        <f t="shared" si="141"/>
        <v>71.000000000000043</v>
      </c>
      <c r="Y406" s="60"/>
      <c r="Z406" s="61" t="str">
        <f t="shared" si="148"/>
        <v>ColocaciónBack to Back0.1775</v>
      </c>
      <c r="AA406" s="61" t="s">
        <v>38</v>
      </c>
      <c r="AB406" s="61" t="s">
        <v>96</v>
      </c>
      <c r="AC406" s="63">
        <v>0.1775000000000001</v>
      </c>
      <c r="AD406" s="64">
        <f t="shared" si="142"/>
        <v>88.750000000000043</v>
      </c>
      <c r="AE406" s="60"/>
      <c r="AF406" s="61" t="str">
        <f t="shared" si="149"/>
        <v>ColocaciónBack to Back0.1775</v>
      </c>
      <c r="AG406" s="61" t="s">
        <v>38</v>
      </c>
      <c r="AH406" s="61" t="s">
        <v>96</v>
      </c>
      <c r="AI406" s="63">
        <v>0.1775000000000001</v>
      </c>
      <c r="AJ406" s="64">
        <f t="shared" si="143"/>
        <v>106.50000000000006</v>
      </c>
      <c r="AK406" s="60"/>
      <c r="AL406" s="61" t="str">
        <f t="shared" si="150"/>
        <v>ColocaciónBack to Back0.1775</v>
      </c>
      <c r="AM406" s="61" t="s">
        <v>38</v>
      </c>
      <c r="AN406" s="61" t="s">
        <v>96</v>
      </c>
      <c r="AO406" s="63">
        <v>0.1775000000000001</v>
      </c>
      <c r="AP406" s="64">
        <f t="shared" si="144"/>
        <v>124.25000000000006</v>
      </c>
      <c r="AQ406" s="60"/>
      <c r="AR406" s="61" t="str">
        <f t="shared" si="151"/>
        <v>ColocaciónBack to Back0.1775</v>
      </c>
      <c r="AS406" s="61" t="s">
        <v>38</v>
      </c>
      <c r="AT406" s="61" t="s">
        <v>96</v>
      </c>
      <c r="AU406" s="63">
        <v>0.1775000000000001</v>
      </c>
      <c r="AV406" s="64">
        <f t="shared" si="145"/>
        <v>142.00000000000009</v>
      </c>
      <c r="AW406" s="60"/>
      <c r="AX406" s="61" t="str">
        <f t="shared" si="152"/>
        <v>ColocaciónBack to Back0.1775</v>
      </c>
      <c r="AY406" s="61" t="s">
        <v>38</v>
      </c>
      <c r="AZ406" s="61" t="s">
        <v>96</v>
      </c>
      <c r="BA406" s="63">
        <v>0.1775000000000001</v>
      </c>
      <c r="BB406" s="64">
        <f t="shared" si="146"/>
        <v>159.75000000000011</v>
      </c>
    </row>
    <row r="407" spans="20:54">
      <c r="T407" s="61" t="str">
        <f t="shared" si="147"/>
        <v>ColocaciónBack to Back0.18</v>
      </c>
      <c r="U407" s="61" t="s">
        <v>38</v>
      </c>
      <c r="V407" s="61" t="s">
        <v>96</v>
      </c>
      <c r="W407" s="63">
        <v>0.1800000000000001</v>
      </c>
      <c r="X407" s="64">
        <f t="shared" si="141"/>
        <v>72.000000000000043</v>
      </c>
      <c r="Y407" s="60"/>
      <c r="Z407" s="61" t="str">
        <f t="shared" si="148"/>
        <v>ColocaciónBack to Back0.18</v>
      </c>
      <c r="AA407" s="61" t="s">
        <v>38</v>
      </c>
      <c r="AB407" s="61" t="s">
        <v>96</v>
      </c>
      <c r="AC407" s="63">
        <v>0.1800000000000001</v>
      </c>
      <c r="AD407" s="64">
        <f t="shared" si="142"/>
        <v>90.000000000000057</v>
      </c>
      <c r="AE407" s="60"/>
      <c r="AF407" s="61" t="str">
        <f t="shared" si="149"/>
        <v>ColocaciónBack to Back0.18</v>
      </c>
      <c r="AG407" s="61" t="s">
        <v>38</v>
      </c>
      <c r="AH407" s="61" t="s">
        <v>96</v>
      </c>
      <c r="AI407" s="63">
        <v>0.1800000000000001</v>
      </c>
      <c r="AJ407" s="64">
        <f t="shared" si="143"/>
        <v>108.00000000000004</v>
      </c>
      <c r="AK407" s="60"/>
      <c r="AL407" s="61" t="str">
        <f t="shared" si="150"/>
        <v>ColocaciónBack to Back0.18</v>
      </c>
      <c r="AM407" s="61" t="s">
        <v>38</v>
      </c>
      <c r="AN407" s="61" t="s">
        <v>96</v>
      </c>
      <c r="AO407" s="63">
        <v>0.1800000000000001</v>
      </c>
      <c r="AP407" s="64">
        <f t="shared" si="144"/>
        <v>126.00000000000007</v>
      </c>
      <c r="AQ407" s="60"/>
      <c r="AR407" s="61" t="str">
        <f t="shared" si="151"/>
        <v>ColocaciónBack to Back0.18</v>
      </c>
      <c r="AS407" s="61" t="s">
        <v>38</v>
      </c>
      <c r="AT407" s="61" t="s">
        <v>96</v>
      </c>
      <c r="AU407" s="63">
        <v>0.1800000000000001</v>
      </c>
      <c r="AV407" s="64">
        <f t="shared" si="145"/>
        <v>144.00000000000009</v>
      </c>
      <c r="AW407" s="60"/>
      <c r="AX407" s="61" t="str">
        <f t="shared" si="152"/>
        <v>ColocaciónBack to Back0.18</v>
      </c>
      <c r="AY407" s="61" t="s">
        <v>38</v>
      </c>
      <c r="AZ407" s="61" t="s">
        <v>96</v>
      </c>
      <c r="BA407" s="63">
        <v>0.1800000000000001</v>
      </c>
      <c r="BB407" s="64">
        <f t="shared" si="146"/>
        <v>162.00000000000009</v>
      </c>
    </row>
    <row r="408" spans="20:54">
      <c r="T408" s="61" t="str">
        <f t="shared" si="147"/>
        <v>ColocaciónBack to Back0.1825</v>
      </c>
      <c r="U408" s="61" t="s">
        <v>38</v>
      </c>
      <c r="V408" s="61" t="s">
        <v>96</v>
      </c>
      <c r="W408" s="63">
        <v>0.18250000000000011</v>
      </c>
      <c r="X408" s="64">
        <f t="shared" si="141"/>
        <v>73.000000000000043</v>
      </c>
      <c r="Y408" s="60"/>
      <c r="Z408" s="61" t="str">
        <f t="shared" si="148"/>
        <v>ColocaciónBack to Back0.1825</v>
      </c>
      <c r="AA408" s="61" t="s">
        <v>38</v>
      </c>
      <c r="AB408" s="61" t="s">
        <v>96</v>
      </c>
      <c r="AC408" s="63">
        <v>0.18250000000000011</v>
      </c>
      <c r="AD408" s="64">
        <f t="shared" si="142"/>
        <v>91.250000000000057</v>
      </c>
      <c r="AE408" s="60"/>
      <c r="AF408" s="61" t="str">
        <f t="shared" si="149"/>
        <v>ColocaciónBack to Back0.1825</v>
      </c>
      <c r="AG408" s="61" t="s">
        <v>38</v>
      </c>
      <c r="AH408" s="61" t="s">
        <v>96</v>
      </c>
      <c r="AI408" s="63">
        <v>0.18250000000000011</v>
      </c>
      <c r="AJ408" s="64">
        <f t="shared" si="143"/>
        <v>109.50000000000006</v>
      </c>
      <c r="AK408" s="60"/>
      <c r="AL408" s="61" t="str">
        <f t="shared" si="150"/>
        <v>ColocaciónBack to Back0.1825</v>
      </c>
      <c r="AM408" s="61" t="s">
        <v>38</v>
      </c>
      <c r="AN408" s="61" t="s">
        <v>96</v>
      </c>
      <c r="AO408" s="63">
        <v>0.18250000000000011</v>
      </c>
      <c r="AP408" s="64">
        <f t="shared" si="144"/>
        <v>127.75000000000007</v>
      </c>
      <c r="AQ408" s="60"/>
      <c r="AR408" s="61" t="str">
        <f t="shared" si="151"/>
        <v>ColocaciónBack to Back0.1825</v>
      </c>
      <c r="AS408" s="61" t="s">
        <v>38</v>
      </c>
      <c r="AT408" s="61" t="s">
        <v>96</v>
      </c>
      <c r="AU408" s="63">
        <v>0.18250000000000011</v>
      </c>
      <c r="AV408" s="64">
        <f t="shared" si="145"/>
        <v>146.00000000000009</v>
      </c>
      <c r="AW408" s="60"/>
      <c r="AX408" s="61" t="str">
        <f t="shared" si="152"/>
        <v>ColocaciónBack to Back0.1825</v>
      </c>
      <c r="AY408" s="61" t="s">
        <v>38</v>
      </c>
      <c r="AZ408" s="61" t="s">
        <v>96</v>
      </c>
      <c r="BA408" s="63">
        <v>0.18250000000000011</v>
      </c>
      <c r="BB408" s="64">
        <f t="shared" si="146"/>
        <v>164.25000000000009</v>
      </c>
    </row>
    <row r="409" spans="20:54">
      <c r="T409" s="61" t="str">
        <f t="shared" si="147"/>
        <v>ColocaciónBack to Back0.185</v>
      </c>
      <c r="U409" s="61" t="s">
        <v>38</v>
      </c>
      <c r="V409" s="61" t="s">
        <v>96</v>
      </c>
      <c r="W409" s="63">
        <v>0.18500000000000011</v>
      </c>
      <c r="X409" s="64">
        <f t="shared" si="141"/>
        <v>74.000000000000043</v>
      </c>
      <c r="Y409" s="60"/>
      <c r="Z409" s="61" t="str">
        <f t="shared" si="148"/>
        <v>ColocaciónBack to Back0.185</v>
      </c>
      <c r="AA409" s="61" t="s">
        <v>38</v>
      </c>
      <c r="AB409" s="61" t="s">
        <v>96</v>
      </c>
      <c r="AC409" s="63">
        <v>0.18500000000000011</v>
      </c>
      <c r="AD409" s="64">
        <f t="shared" si="142"/>
        <v>92.500000000000043</v>
      </c>
      <c r="AE409" s="60"/>
      <c r="AF409" s="61" t="str">
        <f t="shared" si="149"/>
        <v>ColocaciónBack to Back0.185</v>
      </c>
      <c r="AG409" s="61" t="s">
        <v>38</v>
      </c>
      <c r="AH409" s="61" t="s">
        <v>96</v>
      </c>
      <c r="AI409" s="63">
        <v>0.18500000000000011</v>
      </c>
      <c r="AJ409" s="64">
        <f t="shared" si="143"/>
        <v>111.00000000000007</v>
      </c>
      <c r="AK409" s="60"/>
      <c r="AL409" s="61" t="str">
        <f t="shared" si="150"/>
        <v>ColocaciónBack to Back0.185</v>
      </c>
      <c r="AM409" s="61" t="s">
        <v>38</v>
      </c>
      <c r="AN409" s="61" t="s">
        <v>96</v>
      </c>
      <c r="AO409" s="63">
        <v>0.18500000000000011</v>
      </c>
      <c r="AP409" s="64">
        <f t="shared" si="144"/>
        <v>129.50000000000009</v>
      </c>
      <c r="AQ409" s="60"/>
      <c r="AR409" s="61" t="str">
        <f t="shared" si="151"/>
        <v>ColocaciónBack to Back0.185</v>
      </c>
      <c r="AS409" s="61" t="s">
        <v>38</v>
      </c>
      <c r="AT409" s="61" t="s">
        <v>96</v>
      </c>
      <c r="AU409" s="63">
        <v>0.18500000000000011</v>
      </c>
      <c r="AV409" s="64">
        <f t="shared" si="145"/>
        <v>148.00000000000009</v>
      </c>
      <c r="AW409" s="60"/>
      <c r="AX409" s="61" t="str">
        <f t="shared" si="152"/>
        <v>ColocaciónBack to Back0.185</v>
      </c>
      <c r="AY409" s="61" t="s">
        <v>38</v>
      </c>
      <c r="AZ409" s="61" t="s">
        <v>96</v>
      </c>
      <c r="BA409" s="63">
        <v>0.18500000000000011</v>
      </c>
      <c r="BB409" s="64">
        <f t="shared" si="146"/>
        <v>166.50000000000009</v>
      </c>
    </row>
    <row r="410" spans="20:54">
      <c r="T410" s="61" t="str">
        <f t="shared" si="147"/>
        <v>ColocaciónBack to Back0.1875</v>
      </c>
      <c r="U410" s="61" t="s">
        <v>38</v>
      </c>
      <c r="V410" s="61" t="s">
        <v>96</v>
      </c>
      <c r="W410" s="63">
        <v>0.18750000000000011</v>
      </c>
      <c r="X410" s="64">
        <f t="shared" si="141"/>
        <v>75.000000000000043</v>
      </c>
      <c r="Y410" s="60"/>
      <c r="Z410" s="61" t="str">
        <f t="shared" si="148"/>
        <v>ColocaciónBack to Back0.1875</v>
      </c>
      <c r="AA410" s="61" t="s">
        <v>38</v>
      </c>
      <c r="AB410" s="61" t="s">
        <v>96</v>
      </c>
      <c r="AC410" s="63">
        <v>0.18750000000000011</v>
      </c>
      <c r="AD410" s="64">
        <f t="shared" si="142"/>
        <v>93.750000000000057</v>
      </c>
      <c r="AE410" s="60"/>
      <c r="AF410" s="61" t="str">
        <f t="shared" si="149"/>
        <v>ColocaciónBack to Back0.1875</v>
      </c>
      <c r="AG410" s="61" t="s">
        <v>38</v>
      </c>
      <c r="AH410" s="61" t="s">
        <v>96</v>
      </c>
      <c r="AI410" s="63">
        <v>0.18750000000000011</v>
      </c>
      <c r="AJ410" s="64">
        <f t="shared" si="143"/>
        <v>112.50000000000007</v>
      </c>
      <c r="AK410" s="60"/>
      <c r="AL410" s="61" t="str">
        <f t="shared" si="150"/>
        <v>ColocaciónBack to Back0.1875</v>
      </c>
      <c r="AM410" s="61" t="s">
        <v>38</v>
      </c>
      <c r="AN410" s="61" t="s">
        <v>96</v>
      </c>
      <c r="AO410" s="63">
        <v>0.18750000000000011</v>
      </c>
      <c r="AP410" s="64">
        <f t="shared" si="144"/>
        <v>131.25000000000009</v>
      </c>
      <c r="AQ410" s="60"/>
      <c r="AR410" s="61" t="str">
        <f t="shared" si="151"/>
        <v>ColocaciónBack to Back0.1875</v>
      </c>
      <c r="AS410" s="61" t="s">
        <v>38</v>
      </c>
      <c r="AT410" s="61" t="s">
        <v>96</v>
      </c>
      <c r="AU410" s="63">
        <v>0.18750000000000011</v>
      </c>
      <c r="AV410" s="64">
        <f t="shared" si="145"/>
        <v>150.00000000000009</v>
      </c>
      <c r="AW410" s="60"/>
      <c r="AX410" s="61" t="str">
        <f t="shared" si="152"/>
        <v>ColocaciónBack to Back0.1875</v>
      </c>
      <c r="AY410" s="61" t="s">
        <v>38</v>
      </c>
      <c r="AZ410" s="61" t="s">
        <v>96</v>
      </c>
      <c r="BA410" s="63">
        <v>0.18750000000000011</v>
      </c>
      <c r="BB410" s="64">
        <f t="shared" si="146"/>
        <v>168.75000000000009</v>
      </c>
    </row>
    <row r="411" spans="20:54">
      <c r="T411" s="61" t="str">
        <f t="shared" si="147"/>
        <v>ColocaciónBack to Back0.19</v>
      </c>
      <c r="U411" s="61" t="s">
        <v>38</v>
      </c>
      <c r="V411" s="61" t="s">
        <v>96</v>
      </c>
      <c r="W411" s="63">
        <v>0.19000000000000011</v>
      </c>
      <c r="X411" s="64">
        <f t="shared" si="141"/>
        <v>76.000000000000043</v>
      </c>
      <c r="Y411" s="60"/>
      <c r="Z411" s="61" t="str">
        <f t="shared" si="148"/>
        <v>ColocaciónBack to Back0.19</v>
      </c>
      <c r="AA411" s="61" t="s">
        <v>38</v>
      </c>
      <c r="AB411" s="61" t="s">
        <v>96</v>
      </c>
      <c r="AC411" s="63">
        <v>0.19000000000000011</v>
      </c>
      <c r="AD411" s="64">
        <f t="shared" si="142"/>
        <v>95.000000000000057</v>
      </c>
      <c r="AE411" s="60"/>
      <c r="AF411" s="61" t="str">
        <f t="shared" si="149"/>
        <v>ColocaciónBack to Back0.19</v>
      </c>
      <c r="AG411" s="61" t="s">
        <v>38</v>
      </c>
      <c r="AH411" s="61" t="s">
        <v>96</v>
      </c>
      <c r="AI411" s="63">
        <v>0.19000000000000011</v>
      </c>
      <c r="AJ411" s="64">
        <f t="shared" si="143"/>
        <v>114.00000000000006</v>
      </c>
      <c r="AK411" s="60"/>
      <c r="AL411" s="61" t="str">
        <f t="shared" si="150"/>
        <v>ColocaciónBack to Back0.19</v>
      </c>
      <c r="AM411" s="61" t="s">
        <v>38</v>
      </c>
      <c r="AN411" s="61" t="s">
        <v>96</v>
      </c>
      <c r="AO411" s="63">
        <v>0.19000000000000011</v>
      </c>
      <c r="AP411" s="64">
        <f t="shared" si="144"/>
        <v>133.00000000000006</v>
      </c>
      <c r="AQ411" s="60"/>
      <c r="AR411" s="61" t="str">
        <f t="shared" si="151"/>
        <v>ColocaciónBack to Back0.19</v>
      </c>
      <c r="AS411" s="61" t="s">
        <v>38</v>
      </c>
      <c r="AT411" s="61" t="s">
        <v>96</v>
      </c>
      <c r="AU411" s="63">
        <v>0.19000000000000011</v>
      </c>
      <c r="AV411" s="64">
        <f t="shared" si="145"/>
        <v>152.00000000000009</v>
      </c>
      <c r="AW411" s="60"/>
      <c r="AX411" s="61" t="str">
        <f t="shared" si="152"/>
        <v>ColocaciónBack to Back0.19</v>
      </c>
      <c r="AY411" s="61" t="s">
        <v>38</v>
      </c>
      <c r="AZ411" s="61" t="s">
        <v>96</v>
      </c>
      <c r="BA411" s="63">
        <v>0.19000000000000011</v>
      </c>
      <c r="BB411" s="64">
        <f t="shared" si="146"/>
        <v>171.00000000000011</v>
      </c>
    </row>
    <row r="412" spans="20:54">
      <c r="T412" s="61" t="str">
        <f t="shared" si="147"/>
        <v>ColocaciónBack to Back0.1925</v>
      </c>
      <c r="U412" s="61" t="s">
        <v>38</v>
      </c>
      <c r="V412" s="61" t="s">
        <v>96</v>
      </c>
      <c r="W412" s="63">
        <v>0.19250000000000012</v>
      </c>
      <c r="X412" s="64">
        <f t="shared" si="141"/>
        <v>77.000000000000043</v>
      </c>
      <c r="Y412" s="60"/>
      <c r="Z412" s="61" t="str">
        <f t="shared" si="148"/>
        <v>ColocaciónBack to Back0.1925</v>
      </c>
      <c r="AA412" s="61" t="s">
        <v>38</v>
      </c>
      <c r="AB412" s="61" t="s">
        <v>96</v>
      </c>
      <c r="AC412" s="63">
        <v>0.19250000000000012</v>
      </c>
      <c r="AD412" s="64">
        <f t="shared" si="142"/>
        <v>96.250000000000057</v>
      </c>
      <c r="AE412" s="60"/>
      <c r="AF412" s="61" t="str">
        <f t="shared" si="149"/>
        <v>ColocaciónBack to Back0.1925</v>
      </c>
      <c r="AG412" s="61" t="s">
        <v>38</v>
      </c>
      <c r="AH412" s="61" t="s">
        <v>96</v>
      </c>
      <c r="AI412" s="63">
        <v>0.19250000000000012</v>
      </c>
      <c r="AJ412" s="64">
        <f t="shared" si="143"/>
        <v>115.50000000000007</v>
      </c>
      <c r="AK412" s="60"/>
      <c r="AL412" s="61" t="str">
        <f t="shared" si="150"/>
        <v>ColocaciónBack to Back0.1925</v>
      </c>
      <c r="AM412" s="61" t="s">
        <v>38</v>
      </c>
      <c r="AN412" s="61" t="s">
        <v>96</v>
      </c>
      <c r="AO412" s="63">
        <v>0.19250000000000012</v>
      </c>
      <c r="AP412" s="64">
        <f t="shared" si="144"/>
        <v>134.75000000000009</v>
      </c>
      <c r="AQ412" s="60"/>
      <c r="AR412" s="61" t="str">
        <f t="shared" si="151"/>
        <v>ColocaciónBack to Back0.1925</v>
      </c>
      <c r="AS412" s="61" t="s">
        <v>38</v>
      </c>
      <c r="AT412" s="61" t="s">
        <v>96</v>
      </c>
      <c r="AU412" s="63">
        <v>0.19250000000000012</v>
      </c>
      <c r="AV412" s="64">
        <f t="shared" si="145"/>
        <v>154.00000000000009</v>
      </c>
      <c r="AW412" s="60"/>
      <c r="AX412" s="61" t="str">
        <f t="shared" si="152"/>
        <v>ColocaciónBack to Back0.1925</v>
      </c>
      <c r="AY412" s="61" t="s">
        <v>38</v>
      </c>
      <c r="AZ412" s="61" t="s">
        <v>96</v>
      </c>
      <c r="BA412" s="63">
        <v>0.19250000000000012</v>
      </c>
      <c r="BB412" s="64">
        <f t="shared" si="146"/>
        <v>173.25000000000011</v>
      </c>
    </row>
    <row r="413" spans="20:54">
      <c r="T413" s="61" t="str">
        <f t="shared" si="147"/>
        <v>ColocaciónBack to Back0.195</v>
      </c>
      <c r="U413" s="61" t="s">
        <v>38</v>
      </c>
      <c r="V413" s="61" t="s">
        <v>96</v>
      </c>
      <c r="W413" s="63">
        <v>0.19500000000000012</v>
      </c>
      <c r="X413" s="64">
        <f t="shared" si="141"/>
        <v>78.000000000000043</v>
      </c>
      <c r="Y413" s="60"/>
      <c r="Z413" s="61" t="str">
        <f t="shared" si="148"/>
        <v>ColocaciónBack to Back0.195</v>
      </c>
      <c r="AA413" s="61" t="s">
        <v>38</v>
      </c>
      <c r="AB413" s="61" t="s">
        <v>96</v>
      </c>
      <c r="AC413" s="63">
        <v>0.19500000000000012</v>
      </c>
      <c r="AD413" s="64">
        <f t="shared" si="142"/>
        <v>97.500000000000057</v>
      </c>
      <c r="AE413" s="60"/>
      <c r="AF413" s="61" t="str">
        <f t="shared" si="149"/>
        <v>ColocaciónBack to Back0.195</v>
      </c>
      <c r="AG413" s="61" t="s">
        <v>38</v>
      </c>
      <c r="AH413" s="61" t="s">
        <v>96</v>
      </c>
      <c r="AI413" s="63">
        <v>0.19500000000000012</v>
      </c>
      <c r="AJ413" s="64">
        <f t="shared" si="143"/>
        <v>117.00000000000009</v>
      </c>
      <c r="AK413" s="60"/>
      <c r="AL413" s="61" t="str">
        <f t="shared" si="150"/>
        <v>ColocaciónBack to Back0.195</v>
      </c>
      <c r="AM413" s="61" t="s">
        <v>38</v>
      </c>
      <c r="AN413" s="61" t="s">
        <v>96</v>
      </c>
      <c r="AO413" s="63">
        <v>0.19500000000000012</v>
      </c>
      <c r="AP413" s="64">
        <f t="shared" si="144"/>
        <v>136.50000000000009</v>
      </c>
      <c r="AQ413" s="60"/>
      <c r="AR413" s="61" t="str">
        <f t="shared" si="151"/>
        <v>ColocaciónBack to Back0.195</v>
      </c>
      <c r="AS413" s="61" t="s">
        <v>38</v>
      </c>
      <c r="AT413" s="61" t="s">
        <v>96</v>
      </c>
      <c r="AU413" s="63">
        <v>0.19500000000000012</v>
      </c>
      <c r="AV413" s="64">
        <f t="shared" si="145"/>
        <v>156.00000000000009</v>
      </c>
      <c r="AW413" s="60"/>
      <c r="AX413" s="61" t="str">
        <f t="shared" si="152"/>
        <v>ColocaciónBack to Back0.195</v>
      </c>
      <c r="AY413" s="61" t="s">
        <v>38</v>
      </c>
      <c r="AZ413" s="61" t="s">
        <v>96</v>
      </c>
      <c r="BA413" s="63">
        <v>0.19500000000000012</v>
      </c>
      <c r="BB413" s="64">
        <f t="shared" si="146"/>
        <v>175.50000000000009</v>
      </c>
    </row>
    <row r="414" spans="20:54">
      <c r="T414" s="61" t="str">
        <f t="shared" si="147"/>
        <v>ColocaciónBack to Back0.1975</v>
      </c>
      <c r="U414" s="61" t="s">
        <v>38</v>
      </c>
      <c r="V414" s="61" t="s">
        <v>96</v>
      </c>
      <c r="W414" s="63">
        <v>0.19750000000000012</v>
      </c>
      <c r="X414" s="64">
        <f t="shared" si="141"/>
        <v>79.000000000000043</v>
      </c>
      <c r="Y414" s="60"/>
      <c r="Z414" s="61" t="str">
        <f t="shared" si="148"/>
        <v>ColocaciónBack to Back0.1975</v>
      </c>
      <c r="AA414" s="61" t="s">
        <v>38</v>
      </c>
      <c r="AB414" s="61" t="s">
        <v>96</v>
      </c>
      <c r="AC414" s="63">
        <v>0.19750000000000012</v>
      </c>
      <c r="AD414" s="64">
        <f t="shared" si="142"/>
        <v>98.750000000000057</v>
      </c>
      <c r="AE414" s="60"/>
      <c r="AF414" s="61" t="str">
        <f t="shared" si="149"/>
        <v>ColocaciónBack to Back0.1975</v>
      </c>
      <c r="AG414" s="61" t="s">
        <v>38</v>
      </c>
      <c r="AH414" s="61" t="s">
        <v>96</v>
      </c>
      <c r="AI414" s="63">
        <v>0.19750000000000012</v>
      </c>
      <c r="AJ414" s="64">
        <f t="shared" si="143"/>
        <v>118.50000000000007</v>
      </c>
      <c r="AK414" s="60"/>
      <c r="AL414" s="61" t="str">
        <f t="shared" si="150"/>
        <v>ColocaciónBack to Back0.1975</v>
      </c>
      <c r="AM414" s="61" t="s">
        <v>38</v>
      </c>
      <c r="AN414" s="61" t="s">
        <v>96</v>
      </c>
      <c r="AO414" s="63">
        <v>0.19750000000000012</v>
      </c>
      <c r="AP414" s="64">
        <f t="shared" si="144"/>
        <v>138.25000000000006</v>
      </c>
      <c r="AQ414" s="60"/>
      <c r="AR414" s="61" t="str">
        <f t="shared" si="151"/>
        <v>ColocaciónBack to Back0.1975</v>
      </c>
      <c r="AS414" s="61" t="s">
        <v>38</v>
      </c>
      <c r="AT414" s="61" t="s">
        <v>96</v>
      </c>
      <c r="AU414" s="63">
        <v>0.19750000000000012</v>
      </c>
      <c r="AV414" s="64">
        <f t="shared" si="145"/>
        <v>158.00000000000009</v>
      </c>
      <c r="AW414" s="60"/>
      <c r="AX414" s="61" t="str">
        <f t="shared" si="152"/>
        <v>ColocaciónBack to Back0.1975</v>
      </c>
      <c r="AY414" s="61" t="s">
        <v>38</v>
      </c>
      <c r="AZ414" s="61" t="s">
        <v>96</v>
      </c>
      <c r="BA414" s="63">
        <v>0.19750000000000012</v>
      </c>
      <c r="BB414" s="64">
        <f t="shared" si="146"/>
        <v>177.75000000000011</v>
      </c>
    </row>
    <row r="415" spans="20:54">
      <c r="T415" s="61" t="str">
        <f t="shared" si="147"/>
        <v>ColocaciónBack to Back0.2</v>
      </c>
      <c r="U415" s="61" t="s">
        <v>38</v>
      </c>
      <c r="V415" s="61" t="s">
        <v>96</v>
      </c>
      <c r="W415" s="63">
        <v>0.20000000000000012</v>
      </c>
      <c r="X415" s="64">
        <f t="shared" si="141"/>
        <v>80.000000000000043</v>
      </c>
      <c r="Y415" s="60"/>
      <c r="Z415" s="61" t="str">
        <f t="shared" si="148"/>
        <v>ColocaciónBack to Back0.2</v>
      </c>
      <c r="AA415" s="61" t="s">
        <v>38</v>
      </c>
      <c r="AB415" s="61" t="s">
        <v>96</v>
      </c>
      <c r="AC415" s="63">
        <v>0.20000000000000012</v>
      </c>
      <c r="AD415" s="64">
        <f t="shared" si="142"/>
        <v>100.00000000000007</v>
      </c>
      <c r="AE415" s="60"/>
      <c r="AF415" s="61" t="str">
        <f t="shared" si="149"/>
        <v>ColocaciónBack to Back0.2</v>
      </c>
      <c r="AG415" s="61" t="s">
        <v>38</v>
      </c>
      <c r="AH415" s="61" t="s">
        <v>96</v>
      </c>
      <c r="AI415" s="63">
        <v>0.20000000000000012</v>
      </c>
      <c r="AJ415" s="64">
        <f t="shared" si="143"/>
        <v>120.00000000000006</v>
      </c>
      <c r="AK415" s="60"/>
      <c r="AL415" s="61" t="str">
        <f t="shared" si="150"/>
        <v>ColocaciónBack to Back0.2</v>
      </c>
      <c r="AM415" s="61" t="s">
        <v>38</v>
      </c>
      <c r="AN415" s="61" t="s">
        <v>96</v>
      </c>
      <c r="AO415" s="63">
        <v>0.20000000000000012</v>
      </c>
      <c r="AP415" s="64">
        <f t="shared" si="144"/>
        <v>140.00000000000009</v>
      </c>
      <c r="AQ415" s="60"/>
      <c r="AR415" s="61" t="str">
        <f t="shared" si="151"/>
        <v>ColocaciónBack to Back0.2</v>
      </c>
      <c r="AS415" s="61" t="s">
        <v>38</v>
      </c>
      <c r="AT415" s="61" t="s">
        <v>96</v>
      </c>
      <c r="AU415" s="63">
        <v>0.20000000000000012</v>
      </c>
      <c r="AV415" s="64">
        <f t="shared" si="145"/>
        <v>160.00000000000009</v>
      </c>
      <c r="AW415" s="60"/>
      <c r="AX415" s="61" t="str">
        <f t="shared" si="152"/>
        <v>ColocaciónBack to Back0.2</v>
      </c>
      <c r="AY415" s="61" t="s">
        <v>38</v>
      </c>
      <c r="AZ415" s="61" t="s">
        <v>96</v>
      </c>
      <c r="BA415" s="63">
        <v>0.20000000000000012</v>
      </c>
      <c r="BB415" s="64">
        <f t="shared" si="146"/>
        <v>180.00000000000011</v>
      </c>
    </row>
    <row r="416" spans="20:54">
      <c r="T416" s="61" t="str">
        <f t="shared" si="147"/>
        <v>ColocaciónBack to Back0.2025</v>
      </c>
      <c r="U416" s="61" t="s">
        <v>38</v>
      </c>
      <c r="V416" s="61" t="s">
        <v>96</v>
      </c>
      <c r="W416" s="63">
        <v>0.20250000000000012</v>
      </c>
      <c r="X416" s="64">
        <f t="shared" si="141"/>
        <v>81.000000000000043</v>
      </c>
      <c r="Y416" s="60"/>
      <c r="Z416" s="61" t="str">
        <f t="shared" si="148"/>
        <v>ColocaciónBack to Back0.2025</v>
      </c>
      <c r="AA416" s="61" t="s">
        <v>38</v>
      </c>
      <c r="AB416" s="61" t="s">
        <v>96</v>
      </c>
      <c r="AC416" s="63">
        <v>0.20250000000000012</v>
      </c>
      <c r="AD416" s="64">
        <f t="shared" si="142"/>
        <v>101.25000000000006</v>
      </c>
      <c r="AE416" s="60"/>
      <c r="AF416" s="61" t="str">
        <f t="shared" si="149"/>
        <v>ColocaciónBack to Back0.2025</v>
      </c>
      <c r="AG416" s="61" t="s">
        <v>38</v>
      </c>
      <c r="AH416" s="61" t="s">
        <v>96</v>
      </c>
      <c r="AI416" s="63">
        <v>0.20250000000000012</v>
      </c>
      <c r="AJ416" s="64">
        <f t="shared" si="143"/>
        <v>121.50000000000007</v>
      </c>
      <c r="AK416" s="60"/>
      <c r="AL416" s="61" t="str">
        <f t="shared" si="150"/>
        <v>ColocaciónBack to Back0.2025</v>
      </c>
      <c r="AM416" s="61" t="s">
        <v>38</v>
      </c>
      <c r="AN416" s="61" t="s">
        <v>96</v>
      </c>
      <c r="AO416" s="63">
        <v>0.20250000000000012</v>
      </c>
      <c r="AP416" s="64">
        <f t="shared" si="144"/>
        <v>141.75000000000009</v>
      </c>
      <c r="AQ416" s="60"/>
      <c r="AR416" s="61" t="str">
        <f t="shared" si="151"/>
        <v>ColocaciónBack to Back0.2025</v>
      </c>
      <c r="AS416" s="61" t="s">
        <v>38</v>
      </c>
      <c r="AT416" s="61" t="s">
        <v>96</v>
      </c>
      <c r="AU416" s="63">
        <v>0.20250000000000012</v>
      </c>
      <c r="AV416" s="64">
        <f t="shared" si="145"/>
        <v>162.00000000000009</v>
      </c>
      <c r="AW416" s="60"/>
      <c r="AX416" s="61" t="str">
        <f t="shared" si="152"/>
        <v>ColocaciónBack to Back0.2025</v>
      </c>
      <c r="AY416" s="61" t="s">
        <v>38</v>
      </c>
      <c r="AZ416" s="61" t="s">
        <v>96</v>
      </c>
      <c r="BA416" s="63">
        <v>0.20250000000000012</v>
      </c>
      <c r="BB416" s="64">
        <f t="shared" si="146"/>
        <v>182.25000000000011</v>
      </c>
    </row>
    <row r="417" spans="20:54">
      <c r="T417" s="61" t="str">
        <f t="shared" si="147"/>
        <v>ColocaciónBack to Back0.205</v>
      </c>
      <c r="U417" s="61" t="s">
        <v>38</v>
      </c>
      <c r="V417" s="61" t="s">
        <v>96</v>
      </c>
      <c r="W417" s="63">
        <v>0.20500000000000013</v>
      </c>
      <c r="X417" s="64">
        <f t="shared" si="141"/>
        <v>82.000000000000043</v>
      </c>
      <c r="Y417" s="60"/>
      <c r="Z417" s="61" t="str">
        <f t="shared" si="148"/>
        <v>ColocaciónBack to Back0.205</v>
      </c>
      <c r="AA417" s="61" t="s">
        <v>38</v>
      </c>
      <c r="AB417" s="61" t="s">
        <v>96</v>
      </c>
      <c r="AC417" s="63">
        <v>0.20500000000000013</v>
      </c>
      <c r="AD417" s="64">
        <f t="shared" si="142"/>
        <v>102.50000000000006</v>
      </c>
      <c r="AE417" s="60"/>
      <c r="AF417" s="61" t="str">
        <f t="shared" si="149"/>
        <v>ColocaciónBack to Back0.205</v>
      </c>
      <c r="AG417" s="61" t="s">
        <v>38</v>
      </c>
      <c r="AH417" s="61" t="s">
        <v>96</v>
      </c>
      <c r="AI417" s="63">
        <v>0.20500000000000013</v>
      </c>
      <c r="AJ417" s="64">
        <f t="shared" si="143"/>
        <v>123.00000000000009</v>
      </c>
      <c r="AK417" s="60"/>
      <c r="AL417" s="61" t="str">
        <f t="shared" si="150"/>
        <v>ColocaciónBack to Back0.205</v>
      </c>
      <c r="AM417" s="61" t="s">
        <v>38</v>
      </c>
      <c r="AN417" s="61" t="s">
        <v>96</v>
      </c>
      <c r="AO417" s="63">
        <v>0.20500000000000013</v>
      </c>
      <c r="AP417" s="64">
        <f t="shared" si="144"/>
        <v>143.50000000000009</v>
      </c>
      <c r="AQ417" s="60"/>
      <c r="AR417" s="61" t="str">
        <f t="shared" si="151"/>
        <v>ColocaciónBack to Back0.205</v>
      </c>
      <c r="AS417" s="61" t="s">
        <v>38</v>
      </c>
      <c r="AT417" s="61" t="s">
        <v>96</v>
      </c>
      <c r="AU417" s="63">
        <v>0.20500000000000013</v>
      </c>
      <c r="AV417" s="64">
        <f t="shared" si="145"/>
        <v>164.00000000000009</v>
      </c>
      <c r="AW417" s="60"/>
      <c r="AX417" s="61" t="str">
        <f t="shared" si="152"/>
        <v>ColocaciónBack to Back0.205</v>
      </c>
      <c r="AY417" s="61" t="s">
        <v>38</v>
      </c>
      <c r="AZ417" s="61" t="s">
        <v>96</v>
      </c>
      <c r="BA417" s="63">
        <v>0.20500000000000013</v>
      </c>
      <c r="BB417" s="64">
        <f t="shared" si="146"/>
        <v>184.50000000000011</v>
      </c>
    </row>
    <row r="418" spans="20:54">
      <c r="T418" s="61" t="str">
        <f t="shared" si="147"/>
        <v>ColocaciónBack to Back0.2075</v>
      </c>
      <c r="U418" s="61" t="s">
        <v>38</v>
      </c>
      <c r="V418" s="61" t="s">
        <v>96</v>
      </c>
      <c r="W418" s="63">
        <v>0.20750000000000013</v>
      </c>
      <c r="X418" s="64">
        <f t="shared" si="141"/>
        <v>83.000000000000057</v>
      </c>
      <c r="Y418" s="60"/>
      <c r="Z418" s="61" t="str">
        <f t="shared" si="148"/>
        <v>ColocaciónBack to Back0.2075</v>
      </c>
      <c r="AA418" s="61" t="s">
        <v>38</v>
      </c>
      <c r="AB418" s="61" t="s">
        <v>96</v>
      </c>
      <c r="AC418" s="63">
        <v>0.20750000000000013</v>
      </c>
      <c r="AD418" s="64">
        <f t="shared" si="142"/>
        <v>103.75000000000006</v>
      </c>
      <c r="AE418" s="60"/>
      <c r="AF418" s="61" t="str">
        <f t="shared" si="149"/>
        <v>ColocaciónBack to Back0.2075</v>
      </c>
      <c r="AG418" s="61" t="s">
        <v>38</v>
      </c>
      <c r="AH418" s="61" t="s">
        <v>96</v>
      </c>
      <c r="AI418" s="63">
        <v>0.20750000000000013</v>
      </c>
      <c r="AJ418" s="64">
        <f t="shared" si="143"/>
        <v>124.50000000000007</v>
      </c>
      <c r="AK418" s="60"/>
      <c r="AL418" s="61" t="str">
        <f t="shared" si="150"/>
        <v>ColocaciónBack to Back0.2075</v>
      </c>
      <c r="AM418" s="61" t="s">
        <v>38</v>
      </c>
      <c r="AN418" s="61" t="s">
        <v>96</v>
      </c>
      <c r="AO418" s="63">
        <v>0.20750000000000013</v>
      </c>
      <c r="AP418" s="64">
        <f t="shared" si="144"/>
        <v>145.25000000000009</v>
      </c>
      <c r="AQ418" s="60"/>
      <c r="AR418" s="61" t="str">
        <f t="shared" si="151"/>
        <v>ColocaciónBack to Back0.2075</v>
      </c>
      <c r="AS418" s="61" t="s">
        <v>38</v>
      </c>
      <c r="AT418" s="61" t="s">
        <v>96</v>
      </c>
      <c r="AU418" s="63">
        <v>0.20750000000000013</v>
      </c>
      <c r="AV418" s="64">
        <f t="shared" si="145"/>
        <v>166.00000000000011</v>
      </c>
      <c r="AW418" s="60"/>
      <c r="AX418" s="61" t="str">
        <f t="shared" si="152"/>
        <v>ColocaciónBack to Back0.2075</v>
      </c>
      <c r="AY418" s="61" t="s">
        <v>38</v>
      </c>
      <c r="AZ418" s="61" t="s">
        <v>96</v>
      </c>
      <c r="BA418" s="63">
        <v>0.20750000000000013</v>
      </c>
      <c r="BB418" s="64">
        <f t="shared" si="146"/>
        <v>186.75000000000011</v>
      </c>
    </row>
    <row r="419" spans="20:54">
      <c r="T419" s="61" t="str">
        <f t="shared" si="147"/>
        <v>ColocaciónBack to Back0.21</v>
      </c>
      <c r="U419" s="61" t="s">
        <v>38</v>
      </c>
      <c r="V419" s="61" t="s">
        <v>96</v>
      </c>
      <c r="W419" s="63">
        <v>0.21000000000000013</v>
      </c>
      <c r="X419" s="64">
        <f t="shared" si="141"/>
        <v>84.000000000000057</v>
      </c>
      <c r="Y419" s="60"/>
      <c r="Z419" s="61" t="str">
        <f t="shared" si="148"/>
        <v>ColocaciónBack to Back0.21</v>
      </c>
      <c r="AA419" s="61" t="s">
        <v>38</v>
      </c>
      <c r="AB419" s="61" t="s">
        <v>96</v>
      </c>
      <c r="AC419" s="63">
        <v>0.21000000000000013</v>
      </c>
      <c r="AD419" s="64">
        <f t="shared" si="142"/>
        <v>105.00000000000007</v>
      </c>
      <c r="AE419" s="60"/>
      <c r="AF419" s="61" t="str">
        <f t="shared" si="149"/>
        <v>ColocaciónBack to Back0.21</v>
      </c>
      <c r="AG419" s="61" t="s">
        <v>38</v>
      </c>
      <c r="AH419" s="61" t="s">
        <v>96</v>
      </c>
      <c r="AI419" s="63">
        <v>0.21000000000000013</v>
      </c>
      <c r="AJ419" s="64">
        <f t="shared" si="143"/>
        <v>126.00000000000007</v>
      </c>
      <c r="AK419" s="60"/>
      <c r="AL419" s="61" t="str">
        <f t="shared" si="150"/>
        <v>ColocaciónBack to Back0.21</v>
      </c>
      <c r="AM419" s="61" t="s">
        <v>38</v>
      </c>
      <c r="AN419" s="61" t="s">
        <v>96</v>
      </c>
      <c r="AO419" s="63">
        <v>0.21000000000000013</v>
      </c>
      <c r="AP419" s="64">
        <f t="shared" si="144"/>
        <v>147.00000000000009</v>
      </c>
      <c r="AQ419" s="60"/>
      <c r="AR419" s="61" t="str">
        <f t="shared" si="151"/>
        <v>ColocaciónBack to Back0.21</v>
      </c>
      <c r="AS419" s="61" t="s">
        <v>38</v>
      </c>
      <c r="AT419" s="61" t="s">
        <v>96</v>
      </c>
      <c r="AU419" s="63">
        <v>0.21000000000000013</v>
      </c>
      <c r="AV419" s="64">
        <f t="shared" si="145"/>
        <v>168.00000000000011</v>
      </c>
      <c r="AW419" s="60"/>
      <c r="AX419" s="61" t="str">
        <f t="shared" si="152"/>
        <v>ColocaciónBack to Back0.21</v>
      </c>
      <c r="AY419" s="61" t="s">
        <v>38</v>
      </c>
      <c r="AZ419" s="61" t="s">
        <v>96</v>
      </c>
      <c r="BA419" s="63">
        <v>0.21000000000000013</v>
      </c>
      <c r="BB419" s="64">
        <f t="shared" si="146"/>
        <v>189.00000000000011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C7E4-5AFF-4940-97E7-F92F7369119C}">
  <sheetPr codeName="Hoja4"/>
  <dimension ref="A1:I11"/>
  <sheetViews>
    <sheetView showGridLines="0" zoomScale="85" zoomScaleNormal="85" workbookViewId="0">
      <pane xSplit="3" ySplit="2" topLeftCell="D3" activePane="bottomRight" state="frozen"/>
      <selection activeCell="K14" sqref="K14"/>
      <selection pane="topRight" activeCell="K14" sqref="K14"/>
      <selection pane="bottomLeft" activeCell="K14" sqref="K14"/>
      <selection pane="bottomRight"/>
    </sheetView>
  </sheetViews>
  <sheetFormatPr baseColWidth="10" defaultColWidth="0" defaultRowHeight="12.75" zeroHeight="1"/>
  <cols>
    <col min="1" max="1" width="1.85546875" style="43" customWidth="1"/>
    <col min="2" max="2" width="21.7109375" style="43" customWidth="1"/>
    <col min="3" max="3" width="32.42578125" style="43" customWidth="1"/>
    <col min="4" max="4" width="32.140625" style="43" customWidth="1"/>
    <col min="5" max="5" width="24.5703125" style="80" customWidth="1"/>
    <col min="6" max="6" width="23" style="81" customWidth="1"/>
    <col min="7" max="7" width="11.5703125" style="43" customWidth="1"/>
    <col min="8" max="9" width="19.28515625" style="45" hidden="1" customWidth="1"/>
    <col min="10" max="16384" width="11.5703125" style="43" hidden="1"/>
  </cols>
  <sheetData>
    <row r="1" spans="2:6"/>
    <row r="2" spans="2:6">
      <c r="B2" s="68" t="s">
        <v>34</v>
      </c>
      <c r="C2" s="68" t="s">
        <v>21</v>
      </c>
      <c r="D2" s="69" t="s">
        <v>22</v>
      </c>
      <c r="E2" s="70" t="s">
        <v>52</v>
      </c>
      <c r="F2" s="71" t="s">
        <v>23</v>
      </c>
    </row>
    <row r="3" spans="2:6">
      <c r="B3" s="173" t="s">
        <v>35</v>
      </c>
      <c r="C3" s="72" t="s">
        <v>17</v>
      </c>
      <c r="D3" s="73">
        <v>5000</v>
      </c>
      <c r="E3" s="74">
        <v>1</v>
      </c>
      <c r="F3" s="75">
        <f t="shared" ref="F3:F9" si="0">D3/0.1</f>
        <v>50000</v>
      </c>
    </row>
    <row r="4" spans="2:6">
      <c r="B4" s="173"/>
      <c r="C4" s="72" t="s">
        <v>18</v>
      </c>
      <c r="D4" s="73">
        <f>7890/2</f>
        <v>3945</v>
      </c>
      <c r="E4" s="74">
        <v>0.5</v>
      </c>
      <c r="F4" s="75">
        <f t="shared" si="0"/>
        <v>39450</v>
      </c>
    </row>
    <row r="5" spans="2:6">
      <c r="B5" s="173"/>
      <c r="C5" s="72" t="s">
        <v>19</v>
      </c>
      <c r="D5" s="73">
        <f>8900*0.25</f>
        <v>2225</v>
      </c>
      <c r="E5" s="74">
        <v>0.25</v>
      </c>
      <c r="F5" s="75">
        <f t="shared" si="0"/>
        <v>22250</v>
      </c>
    </row>
    <row r="6" spans="2:6">
      <c r="B6" s="173"/>
      <c r="C6" s="72" t="s">
        <v>50</v>
      </c>
      <c r="D6" s="73">
        <f>11500*0.25</f>
        <v>2875</v>
      </c>
      <c r="E6" s="74">
        <v>0.25</v>
      </c>
      <c r="F6" s="75">
        <f t="shared" si="0"/>
        <v>28750</v>
      </c>
    </row>
    <row r="7" spans="2:6">
      <c r="B7" s="173"/>
      <c r="C7" s="72" t="s">
        <v>70</v>
      </c>
      <c r="D7" s="73">
        <f>3500*0.25</f>
        <v>875</v>
      </c>
      <c r="E7" s="74">
        <v>0.25</v>
      </c>
      <c r="F7" s="75">
        <f t="shared" si="0"/>
        <v>8750</v>
      </c>
    </row>
    <row r="8" spans="2:6">
      <c r="B8" s="173"/>
      <c r="C8" s="72" t="s">
        <v>71</v>
      </c>
      <c r="D8" s="73">
        <v>3500</v>
      </c>
      <c r="E8" s="74">
        <v>1</v>
      </c>
      <c r="F8" s="75">
        <f t="shared" si="0"/>
        <v>35000</v>
      </c>
    </row>
    <row r="9" spans="2:6">
      <c r="B9" s="174"/>
      <c r="C9" s="76" t="s">
        <v>20</v>
      </c>
      <c r="D9" s="77">
        <v>4750</v>
      </c>
      <c r="E9" s="78">
        <v>1</v>
      </c>
      <c r="F9" s="79">
        <f t="shared" si="0"/>
        <v>47500</v>
      </c>
    </row>
    <row r="10" spans="2:6"/>
    <row r="11" spans="2:6"/>
  </sheetData>
  <mergeCells count="1">
    <mergeCell ref="B3:B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784E-E037-49FA-9301-D80E0CADF225}">
  <dimension ref="A1:S204"/>
  <sheetViews>
    <sheetView showGridLines="0" tabSelected="1" zoomScale="115" zoomScaleNormal="115" workbookViewId="0">
      <selection activeCell="F8" sqref="F8"/>
    </sheetView>
  </sheetViews>
  <sheetFormatPr baseColWidth="10" defaultColWidth="0" defaultRowHeight="12" zeroHeight="1"/>
  <cols>
    <col min="1" max="1" width="1.5703125" style="3" customWidth="1"/>
    <col min="2" max="2" width="3.28515625" style="3" customWidth="1"/>
    <col min="3" max="3" width="30.42578125" style="3" bestFit="1" customWidth="1"/>
    <col min="4" max="4" width="19.85546875" style="3" customWidth="1"/>
    <col min="5" max="5" width="19.7109375" style="4" customWidth="1"/>
    <col min="6" max="7" width="19.28515625" style="5" customWidth="1"/>
    <col min="8" max="8" width="19.28515625" style="6" customWidth="1"/>
    <col min="9" max="9" width="25.5703125" style="6" bestFit="1" customWidth="1"/>
    <col min="10" max="10" width="20.28515625" style="6" bestFit="1" customWidth="1"/>
    <col min="11" max="12" width="17.28515625" style="3" customWidth="1"/>
    <col min="13" max="14" width="17.28515625" style="3" hidden="1" customWidth="1"/>
    <col min="15" max="15" width="3.28515625" style="3" customWidth="1"/>
    <col min="16" max="18" width="11.5703125" style="3" hidden="1" customWidth="1"/>
    <col min="19" max="19" width="1.7109375" style="3" customWidth="1"/>
    <col min="20" max="16384" width="11.5703125" style="3" hidden="1"/>
  </cols>
  <sheetData>
    <row r="1" spans="1:19" ht="7.9" customHeight="1" thickBot="1">
      <c r="A1" s="19"/>
      <c r="B1" s="19"/>
      <c r="C1" s="19"/>
      <c r="D1" s="19"/>
      <c r="E1" s="30"/>
      <c r="F1" s="31"/>
      <c r="G1" s="31"/>
      <c r="H1" s="20"/>
      <c r="I1" s="20"/>
      <c r="J1" s="20"/>
      <c r="K1" s="19"/>
      <c r="L1" s="19"/>
      <c r="M1" s="19"/>
      <c r="N1" s="19"/>
      <c r="O1" s="19"/>
      <c r="P1" s="19"/>
      <c r="Q1" s="19"/>
      <c r="R1" s="19"/>
      <c r="S1" s="19"/>
    </row>
    <row r="2" spans="1:19" ht="13.9" customHeight="1">
      <c r="A2" s="19"/>
      <c r="B2" s="33"/>
      <c r="C2" s="34"/>
      <c r="D2" s="34"/>
      <c r="E2" s="35"/>
      <c r="F2" s="36"/>
      <c r="G2" s="36"/>
      <c r="H2" s="37"/>
      <c r="I2" s="37"/>
      <c r="J2" s="37"/>
      <c r="K2" s="34"/>
      <c r="L2" s="34"/>
      <c r="M2" s="34"/>
      <c r="N2" s="34"/>
      <c r="O2" s="38"/>
      <c r="S2" s="19"/>
    </row>
    <row r="3" spans="1:19" ht="13.9" customHeight="1">
      <c r="A3" s="19"/>
      <c r="B3" s="39"/>
      <c r="C3" s="102"/>
      <c r="D3" s="103"/>
      <c r="E3" s="161" t="s">
        <v>69</v>
      </c>
      <c r="F3" s="161"/>
      <c r="G3" s="161"/>
      <c r="H3" s="161"/>
      <c r="I3" s="161"/>
      <c r="J3" s="161"/>
      <c r="K3" s="162"/>
      <c r="L3" s="109"/>
      <c r="M3" s="109"/>
      <c r="N3" s="109"/>
      <c r="O3" s="40"/>
      <c r="S3" s="19"/>
    </row>
    <row r="4" spans="1:19" ht="13.9" customHeight="1">
      <c r="A4" s="19"/>
      <c r="B4" s="39"/>
      <c r="C4" s="104"/>
      <c r="E4" s="163"/>
      <c r="F4" s="163"/>
      <c r="G4" s="163"/>
      <c r="H4" s="163"/>
      <c r="I4" s="163"/>
      <c r="J4" s="163"/>
      <c r="K4" s="164"/>
      <c r="L4" s="109"/>
      <c r="M4" s="109"/>
      <c r="N4" s="109"/>
      <c r="O4" s="40"/>
      <c r="S4" s="19"/>
    </row>
    <row r="5" spans="1:19" ht="13.9" customHeight="1">
      <c r="A5" s="19"/>
      <c r="B5" s="39"/>
      <c r="C5" s="105"/>
      <c r="D5" s="106"/>
      <c r="E5" s="165"/>
      <c r="F5" s="165"/>
      <c r="G5" s="165"/>
      <c r="H5" s="165"/>
      <c r="I5" s="165"/>
      <c r="J5" s="165"/>
      <c r="K5" s="166"/>
      <c r="L5" s="109"/>
      <c r="M5" s="109"/>
      <c r="N5" s="109"/>
      <c r="O5" s="40"/>
      <c r="S5" s="19"/>
    </row>
    <row r="6" spans="1:19" ht="13.9" customHeight="1">
      <c r="A6" s="19"/>
      <c r="B6" s="39"/>
      <c r="E6" s="21"/>
      <c r="O6" s="40"/>
      <c r="S6" s="19"/>
    </row>
    <row r="7" spans="1:19" ht="30">
      <c r="A7" s="19"/>
      <c r="B7" s="39"/>
      <c r="C7" s="98" t="s">
        <v>54</v>
      </c>
      <c r="D7" s="108" t="s">
        <v>17</v>
      </c>
      <c r="E7" s="21"/>
      <c r="G7" s="94" t="s">
        <v>57</v>
      </c>
      <c r="H7" s="95">
        <f>J12</f>
        <v>4</v>
      </c>
      <c r="O7" s="40"/>
      <c r="S7" s="19"/>
    </row>
    <row r="8" spans="1:19">
      <c r="A8" s="19"/>
      <c r="B8" s="39"/>
      <c r="C8" s="3" t="s">
        <v>24</v>
      </c>
      <c r="D8" s="6">
        <f>IFERROR(VLOOKUP(D7,'Puntos de Equilibrio'!C:F,4,0),"-")*G23</f>
        <v>50000</v>
      </c>
      <c r="E8" s="21"/>
      <c r="O8" s="40"/>
      <c r="P8" s="7">
        <v>0.5</v>
      </c>
      <c r="Q8" s="7">
        <v>0.75</v>
      </c>
      <c r="R8" s="7"/>
      <c r="S8" s="19"/>
    </row>
    <row r="9" spans="1:19" ht="12.75">
      <c r="A9" s="19"/>
      <c r="B9" s="39"/>
      <c r="C9" s="3" t="s">
        <v>29</v>
      </c>
      <c r="D9" s="24">
        <v>0.1</v>
      </c>
      <c r="E9" s="21"/>
      <c r="G9" s="171" t="s">
        <v>61</v>
      </c>
      <c r="H9" s="172"/>
      <c r="I9" s="172"/>
      <c r="J9" s="172"/>
      <c r="N9" s="22"/>
      <c r="O9" s="40"/>
      <c r="P9" s="7">
        <v>0.75</v>
      </c>
      <c r="Q9" s="7">
        <v>1</v>
      </c>
      <c r="R9" s="7"/>
      <c r="S9" s="19"/>
    </row>
    <row r="10" spans="1:19" ht="15">
      <c r="A10" s="19"/>
      <c r="B10" s="39"/>
      <c r="E10" s="5"/>
      <c r="G10" s="15" t="s">
        <v>51</v>
      </c>
      <c r="H10" s="16" t="s">
        <v>58</v>
      </c>
      <c r="I10" s="16" t="s">
        <v>53</v>
      </c>
      <c r="J10" s="16" t="s">
        <v>59</v>
      </c>
      <c r="N10" s="22"/>
      <c r="O10" s="40"/>
      <c r="P10" s="7">
        <v>1</v>
      </c>
      <c r="Q10" s="7" t="s">
        <v>36</v>
      </c>
      <c r="R10" s="7"/>
      <c r="S10" s="19"/>
    </row>
    <row r="11" spans="1:19" ht="12.75">
      <c r="A11" s="19"/>
      <c r="B11" s="39"/>
      <c r="C11" s="27" t="s">
        <v>31</v>
      </c>
      <c r="D11" s="1">
        <f>SUM(J26:J201)+L22</f>
        <v>0</v>
      </c>
      <c r="E11" s="23"/>
      <c r="G11" s="13">
        <v>4</v>
      </c>
      <c r="H11" s="17">
        <f>IF(G16&gt;=70%,1,0)</f>
        <v>0</v>
      </c>
      <c r="I11" s="17">
        <f>IF(G15="",0,IF(G15&lt;4%,1,0))</f>
        <v>0</v>
      </c>
      <c r="J11" s="17">
        <f>IF(G17="-",0,IF(AND(G17&gt;=P8,G17&lt;=Q8),1,IF(AND(G17&gt;P9,G17&lt;=Q9),2,IF(G17&gt;P10,3,0))))</f>
        <v>0</v>
      </c>
      <c r="N11" s="22"/>
      <c r="O11" s="40"/>
      <c r="S11" s="19"/>
    </row>
    <row r="12" spans="1:19" ht="12.75">
      <c r="A12" s="19"/>
      <c r="B12" s="39"/>
      <c r="C12" s="27" t="s">
        <v>32</v>
      </c>
      <c r="D12" s="1">
        <f>IFERROR(D11-D8,"-")</f>
        <v>-50000</v>
      </c>
      <c r="E12" s="23"/>
      <c r="F12" s="25" t="s">
        <v>60</v>
      </c>
      <c r="H12" s="18">
        <f>G11+H11</f>
        <v>4</v>
      </c>
      <c r="I12" s="18">
        <f>H12+I11</f>
        <v>4</v>
      </c>
      <c r="J12" s="18">
        <f>I12+J11</f>
        <v>4</v>
      </c>
      <c r="N12" s="22"/>
      <c r="O12" s="40"/>
      <c r="S12" s="19"/>
    </row>
    <row r="13" spans="1:19" ht="12.75">
      <c r="A13" s="19"/>
      <c r="B13" s="39"/>
      <c r="C13" s="28" t="s">
        <v>33</v>
      </c>
      <c r="D13" s="29">
        <f>IFERROR(IF(D12*D9&lt;0,0,D12*D9),"-")</f>
        <v>0</v>
      </c>
      <c r="E13" s="23"/>
      <c r="F13" s="26"/>
      <c r="G13" s="26"/>
      <c r="H13" s="3"/>
      <c r="I13" s="21"/>
      <c r="K13" s="22"/>
      <c r="L13" s="22"/>
      <c r="M13" s="22"/>
      <c r="N13" s="22"/>
      <c r="O13" s="40"/>
      <c r="P13" s="5">
        <v>1</v>
      </c>
      <c r="Q13" s="5">
        <v>15</v>
      </c>
      <c r="R13" s="5">
        <v>31</v>
      </c>
      <c r="S13" s="19"/>
    </row>
    <row r="14" spans="1:19" ht="15">
      <c r="A14" s="19"/>
      <c r="B14" s="39"/>
      <c r="E14" s="23"/>
      <c r="F14" s="167" t="s">
        <v>62</v>
      </c>
      <c r="G14" s="168"/>
      <c r="I14" s="169" t="s">
        <v>106</v>
      </c>
      <c r="J14" s="170"/>
      <c r="K14" s="170"/>
      <c r="N14" s="22"/>
      <c r="O14" s="40"/>
      <c r="P14" s="5"/>
      <c r="Q14" s="5"/>
      <c r="S14" s="19"/>
    </row>
    <row r="15" spans="1:19" ht="12.75">
      <c r="A15" s="19"/>
      <c r="B15" s="39"/>
      <c r="C15" s="159" t="s">
        <v>85</v>
      </c>
      <c r="D15" s="160"/>
      <c r="E15" s="26"/>
      <c r="F15" s="99" t="s">
        <v>53</v>
      </c>
      <c r="G15" s="100"/>
      <c r="I15" s="121" t="s">
        <v>111</v>
      </c>
      <c r="J15" s="121" t="s">
        <v>112</v>
      </c>
      <c r="K15" s="121" t="s">
        <v>113</v>
      </c>
      <c r="L15" s="121" t="s">
        <v>114</v>
      </c>
      <c r="N15" s="22"/>
      <c r="O15" s="40"/>
      <c r="P15" s="5">
        <v>0</v>
      </c>
      <c r="Q15" s="111">
        <v>0.2</v>
      </c>
      <c r="S15" s="19"/>
    </row>
    <row r="16" spans="1:19">
      <c r="A16" s="19"/>
      <c r="B16" s="39"/>
      <c r="C16" s="151" t="s">
        <v>47</v>
      </c>
      <c r="D16" s="152">
        <v>0.10970000000000001</v>
      </c>
      <c r="E16" s="23"/>
      <c r="F16" s="101" t="s">
        <v>55</v>
      </c>
      <c r="G16" s="100"/>
      <c r="I16" s="99" t="s">
        <v>118</v>
      </c>
      <c r="J16" s="133">
        <f>COUNTIFS(data_seguros!$F:$F,"Sí",data_seguros!$D:$D,$I16)</f>
        <v>0</v>
      </c>
      <c r="K16" s="134">
        <f>VLOOKUP($I16,Grilla!$BD:$BG,2,0)</f>
        <v>60</v>
      </c>
      <c r="L16" s="137">
        <f>(K16*J16)/0.1</f>
        <v>0</v>
      </c>
      <c r="N16" s="22"/>
      <c r="O16" s="40"/>
      <c r="P16" s="5">
        <v>1</v>
      </c>
      <c r="Q16" s="111">
        <v>0.2</v>
      </c>
      <c r="S16" s="19"/>
    </row>
    <row r="17" spans="1:19">
      <c r="A17" s="19"/>
      <c r="B17" s="39"/>
      <c r="C17" s="153" t="s">
        <v>48</v>
      </c>
      <c r="D17" s="152">
        <v>0</v>
      </c>
      <c r="E17" s="23"/>
      <c r="F17" s="99" t="s">
        <v>59</v>
      </c>
      <c r="G17" s="100">
        <f>Alineación!B9</f>
        <v>0</v>
      </c>
      <c r="I17" s="101" t="s">
        <v>107</v>
      </c>
      <c r="J17" s="135">
        <f>COUNTIFS(data_seguros!$F:$F,"Sí",data_seguros!$D:$D,$I17)</f>
        <v>0</v>
      </c>
      <c r="K17" s="136">
        <f>VLOOKUP($I17,Grilla!$BD:$BG,2,0)</f>
        <v>120</v>
      </c>
      <c r="L17" s="138">
        <f t="shared" ref="L17:L21" si="0">(K17*J17)/0.1</f>
        <v>0</v>
      </c>
      <c r="N17" s="22"/>
      <c r="O17" s="40"/>
      <c r="P17" s="5">
        <v>2</v>
      </c>
      <c r="Q17" s="111">
        <v>0.4</v>
      </c>
      <c r="S17" s="19"/>
    </row>
    <row r="18" spans="1:19">
      <c r="A18" s="19"/>
      <c r="B18" s="39"/>
      <c r="C18" s="151" t="s">
        <v>49</v>
      </c>
      <c r="D18" s="155">
        <f>IF(D17&gt;D16,D17,MROUND(D16-D17,0.25%))</f>
        <v>0.11</v>
      </c>
      <c r="E18" s="23"/>
      <c r="F18" s="6"/>
      <c r="G18" s="6"/>
      <c r="I18" s="99" t="s">
        <v>108</v>
      </c>
      <c r="J18" s="133">
        <f>COUNTIFS(data_seguros!$F:$F,"Sí",data_seguros!$D:$D,$I18)</f>
        <v>0</v>
      </c>
      <c r="K18" s="134">
        <f>VLOOKUP($I18,Grilla!$BD:$BG,2,0)</f>
        <v>195</v>
      </c>
      <c r="L18" s="137">
        <f t="shared" si="0"/>
        <v>0</v>
      </c>
      <c r="N18" s="22"/>
      <c r="O18" s="40"/>
      <c r="P18" s="5"/>
      <c r="Q18" s="111"/>
      <c r="S18" s="19"/>
    </row>
    <row r="19" spans="1:19">
      <c r="A19" s="19"/>
      <c r="B19" s="39"/>
      <c r="E19" s="21"/>
      <c r="F19" s="6"/>
      <c r="G19" s="6"/>
      <c r="I19" s="101" t="s">
        <v>119</v>
      </c>
      <c r="J19" s="135">
        <f>COUNTIFS(data_seguros!$F:$F,"Sí",data_seguros!$D:$D,$I19)</f>
        <v>0</v>
      </c>
      <c r="K19" s="136">
        <f>VLOOKUP($I19,Grilla!$BD:$BG,2,0)</f>
        <v>145</v>
      </c>
      <c r="L19" s="138">
        <f t="shared" si="0"/>
        <v>0</v>
      </c>
      <c r="N19" s="5"/>
      <c r="O19" s="40"/>
      <c r="P19" s="5">
        <v>3</v>
      </c>
      <c r="Q19" s="111">
        <v>0.6</v>
      </c>
      <c r="S19" s="19"/>
    </row>
    <row r="20" spans="1:19" ht="15">
      <c r="A20" s="19"/>
      <c r="B20" s="39"/>
      <c r="C20" s="150" t="s">
        <v>86</v>
      </c>
      <c r="D20" s="132"/>
      <c r="E20" s="21"/>
      <c r="F20" s="167" t="s">
        <v>89</v>
      </c>
      <c r="G20" s="168"/>
      <c r="I20" s="99" t="s">
        <v>109</v>
      </c>
      <c r="J20" s="133">
        <f>COUNTIFS(data_seguros!$F:$F,"Sí",data_seguros!$D:$D,$I20)</f>
        <v>0</v>
      </c>
      <c r="K20" s="134">
        <f>VLOOKUP($I20,Grilla!$BD:$BG,2,0)</f>
        <v>205</v>
      </c>
      <c r="L20" s="137">
        <f t="shared" si="0"/>
        <v>0</v>
      </c>
      <c r="N20" s="5"/>
      <c r="O20" s="40"/>
      <c r="P20" s="5">
        <v>4</v>
      </c>
      <c r="Q20" s="111">
        <v>0.8</v>
      </c>
      <c r="S20" s="19"/>
    </row>
    <row r="21" spans="1:19">
      <c r="A21" s="19"/>
      <c r="B21" s="39"/>
      <c r="C21" s="151" t="s">
        <v>87</v>
      </c>
      <c r="D21" s="152"/>
      <c r="E21" s="21"/>
      <c r="F21" s="99" t="s">
        <v>90</v>
      </c>
      <c r="G21" s="116"/>
      <c r="I21" s="101" t="s">
        <v>110</v>
      </c>
      <c r="J21" s="135">
        <f>COUNTIFS(data_seguros!$F:$F,"Sí",data_seguros!$D:$D,$I21)</f>
        <v>0</v>
      </c>
      <c r="K21" s="136">
        <f>VLOOKUP($I21,Grilla!$BD:$BG,2,0)</f>
        <v>280</v>
      </c>
      <c r="L21" s="138">
        <f t="shared" si="0"/>
        <v>0</v>
      </c>
      <c r="N21" s="113" t="str">
        <f>TEXT(G22,"mmmm")</f>
        <v>enero</v>
      </c>
      <c r="O21" s="40"/>
      <c r="P21" s="5"/>
      <c r="Q21" s="5"/>
      <c r="S21" s="19"/>
    </row>
    <row r="22" spans="1:19">
      <c r="A22" s="19"/>
      <c r="B22" s="39"/>
      <c r="C22" s="153" t="s">
        <v>88</v>
      </c>
      <c r="D22" s="152"/>
      <c r="E22" s="21"/>
      <c r="F22" s="101" t="s">
        <v>91</v>
      </c>
      <c r="G22" s="116"/>
      <c r="I22" s="157" t="s">
        <v>115</v>
      </c>
      <c r="J22" s="158"/>
      <c r="K22" s="158"/>
      <c r="L22" s="139">
        <f>SUM(L16:L21)</f>
        <v>0</v>
      </c>
      <c r="N22" s="115">
        <f>DATEVALUE(1&amp;"/"&amp;N21&amp;"/"&amp;2025)</f>
        <v>45658</v>
      </c>
      <c r="O22" s="40"/>
      <c r="P22" s="5"/>
      <c r="Q22" s="5"/>
      <c r="S22" s="19"/>
    </row>
    <row r="23" spans="1:19">
      <c r="A23" s="19"/>
      <c r="B23" s="39"/>
      <c r="C23" s="151" t="s">
        <v>49</v>
      </c>
      <c r="D23" s="154">
        <f>IF(D22&gt;D21,D22,MROUND(D21-D22,0.25%))</f>
        <v>0</v>
      </c>
      <c r="E23" s="21"/>
      <c r="F23" s="99" t="s">
        <v>92</v>
      </c>
      <c r="G23" s="112" cm="1">
        <f t="array" ref="G23">IFERROR(
IF(G21&gt;G22,"Fecha no valida",
_xlfn.IFS(G21=0,1,
ROUND(IF(((G22-G21)/30)&lt;0.5,1,((G22-G21)/30)),0)=1,0.2,
ROUND(IF(((G22-G21)/30)&lt;0.5,1,((G22-G21)/30)),0)=2,0.4,
ROUND(IF(((G22-G21)/30)&lt;0.5,1,((G22-G21)/30)),0)=3,0.6,
ROUND(IF(((G22-G21)/30)&lt;0.5,1,((G22-G21)/30)),0)=4,0.8,
ROUND(IF(((G22-G21)/30)&lt;0.5,1,((G22-G21)/30)),0)&gt;4,1)),1)</f>
        <v>1</v>
      </c>
      <c r="I23" s="113"/>
      <c r="J23" s="114"/>
      <c r="K23" s="114"/>
      <c r="N23" s="114"/>
      <c r="O23" s="40"/>
      <c r="P23" s="5"/>
      <c r="Q23" s="5"/>
      <c r="S23" s="19"/>
    </row>
    <row r="24" spans="1:19">
      <c r="A24" s="19"/>
      <c r="B24" s="39"/>
      <c r="E24" s="21"/>
      <c r="G24" s="26"/>
      <c r="K24" s="119"/>
      <c r="L24" s="149"/>
      <c r="M24" s="120"/>
      <c r="N24" s="120"/>
      <c r="O24" s="40"/>
      <c r="P24" s="5"/>
      <c r="Q24" s="5"/>
      <c r="S24" s="19"/>
    </row>
    <row r="25" spans="1:19" s="11" customFormat="1" ht="42.6" customHeight="1">
      <c r="A25" s="32"/>
      <c r="B25" s="41"/>
      <c r="C25" s="8" t="s">
        <v>25</v>
      </c>
      <c r="D25" s="107" t="s">
        <v>83</v>
      </c>
      <c r="E25" s="2" t="s">
        <v>45</v>
      </c>
      <c r="F25" s="9" t="s">
        <v>37</v>
      </c>
      <c r="G25" s="9" t="s">
        <v>7</v>
      </c>
      <c r="H25" s="10" t="s">
        <v>7</v>
      </c>
      <c r="I25" s="10" t="s">
        <v>8</v>
      </c>
      <c r="J25" s="10" t="s">
        <v>30</v>
      </c>
      <c r="K25" s="120"/>
      <c r="L25" s="149"/>
      <c r="M25" s="120"/>
      <c r="N25" s="5"/>
      <c r="O25" s="42"/>
      <c r="S25" s="32"/>
    </row>
    <row r="26" spans="1:19">
      <c r="A26" s="19"/>
      <c r="B26" s="39"/>
      <c r="C26" s="82"/>
      <c r="D26" s="96"/>
      <c r="E26" s="97"/>
      <c r="F26" s="13" t="str">
        <f t="shared" ref="F26:F57" si="1">IF(OR(C26="Vehículos",C26="Crediconsumo",C26="Credisueldo",C26="Empresarial",C26="Vivienda",C26="Back_to_Back"),
"Colocación",IF(C26="Captación","Captación",
IF(OR(C26="TC_Agencias",C26="TC_Contact",C26="TC_Xsell"),"Tarjeta de Crédito",
IF(C26="Extrafinanciamiento","Extrafinanciamiento",IF(C26="Contact_Center","Contact_Center",IF(C26="Vidadent","Vidadent","-"))))))</f>
        <v>-</v>
      </c>
      <c r="G26" s="13" t="str">
        <f>IFERROR(VLOOKUP($C26,Grilla!$Q:$R,2,0),"-")</f>
        <v>-</v>
      </c>
      <c r="H26" s="14" t="str">
        <f t="shared" ref="H26:H57" si="2">IF($G26="Unidad",1,IF($G26="Millar",1000,IF($G26="Q25K",25000,IF($G26="Q50k",50000,"-"))))</f>
        <v>-</v>
      </c>
      <c r="I26" s="14" t="str">
        <f>IFERROR(
IF(F26="Vidadent",VLOOKUP($D26,Grilla!$BD:$BG,4,0),
IF($H$7=4,VLOOKUP($F26&amp;$C26&amp;$D26,Grilla!$T:$X,5,0),
IF($H$7=5,VLOOKUP($F26&amp;$C26&amp;$D26,Grilla!$Z:$AD,5,0),
IF($H$7=6,VLOOKUP($F26&amp;$C26&amp;$D26,Grilla!$AF:$AJ,5,0),
IF($H$7=7,VLOOKUP($F26&amp;$C26&amp;$D26,Grilla!$AL:$AP,5,0),
IF($H$7=8,VLOOKUP($F26&amp;$C26&amp;$D26,Grilla!$AR:$AV,5,0),
IF($H$7=9,VLOOKUP($F26&amp;$C26&amp;$D26,Grilla!$AX:$BB,5,0)))))))),"-")</f>
        <v>-</v>
      </c>
      <c r="J26" s="14">
        <f>IF(IFERROR(IF(E26&gt;2000000,I26/H26*2000000,I26/H26*E26),0)&lt;0,0,IFERROR(IF(E26&gt;2000000,I26/H26*2000000,I26/H26*E26),0))</f>
        <v>0</v>
      </c>
      <c r="K26" s="120"/>
      <c r="L26" s="21"/>
      <c r="M26" s="21"/>
      <c r="N26" s="21"/>
      <c r="O26" s="40"/>
      <c r="Q26" s="110"/>
      <c r="S26" s="19"/>
    </row>
    <row r="27" spans="1:19">
      <c r="A27" s="19"/>
      <c r="B27" s="39"/>
      <c r="C27" s="82"/>
      <c r="D27" s="156"/>
      <c r="E27" s="97"/>
      <c r="F27" s="13" t="str">
        <f t="shared" si="1"/>
        <v>-</v>
      </c>
      <c r="G27" s="13" t="str">
        <f>IFERROR(VLOOKUP($C27,Grilla!$Q:$R,2,0),"-")</f>
        <v>-</v>
      </c>
      <c r="H27" s="14" t="str">
        <f t="shared" si="2"/>
        <v>-</v>
      </c>
      <c r="I27" s="14" t="str">
        <f>IFERROR(
IF(F27="Vidadent",VLOOKUP($D27,Grilla!$BD:$BG,4,0),
IF($H$7=4,VLOOKUP($F27&amp;$C27&amp;$D27,Grilla!$T:$X,5,0),
IF($H$7=5,VLOOKUP($F27&amp;$C27&amp;$D27,Grilla!$Z:$AD,5,0),
IF($H$7=6,VLOOKUP($F27&amp;$C27&amp;$D27,Grilla!$AF:$AJ,5,0),
IF($H$7=7,VLOOKUP($F27&amp;$C27&amp;$D27,Grilla!$AL:$AP,5,0),
IF($H$7=8,VLOOKUP($F27&amp;$C27&amp;$D27,Grilla!$AR:$AV,5,0),
IF($H$7=9,VLOOKUP($F27&amp;$C27&amp;$D27,Grilla!$AX:$BB,5,0)))))))),"-")</f>
        <v>-</v>
      </c>
      <c r="J27" s="14">
        <f t="shared" ref="J27:J90" si="3">IF(IFERROR(IF(E27&gt;2000000,I27/H27*2000000,I27/H27*E27),0)&lt;0,0,IFERROR(IF(E27&gt;2000000,I27/H27*2000000,I27/H27*E27),0))</f>
        <v>0</v>
      </c>
      <c r="K27" s="120"/>
      <c r="L27" s="21"/>
      <c r="M27" s="21"/>
      <c r="N27" s="21"/>
      <c r="O27" s="40"/>
      <c r="S27" s="19"/>
    </row>
    <row r="28" spans="1:19">
      <c r="A28" s="19"/>
      <c r="B28" s="39"/>
      <c r="C28" s="82"/>
      <c r="D28" s="156"/>
      <c r="E28" s="97"/>
      <c r="F28" s="13" t="str">
        <f t="shared" si="1"/>
        <v>-</v>
      </c>
      <c r="G28" s="13" t="str">
        <f>IFERROR(VLOOKUP($C28,Grilla!$Q:$R,2,0),"-")</f>
        <v>-</v>
      </c>
      <c r="H28" s="14" t="str">
        <f t="shared" si="2"/>
        <v>-</v>
      </c>
      <c r="I28" s="14" t="str">
        <f>IFERROR(
IF(F28="Vidadent",VLOOKUP($D28,Grilla!$BD:$BG,4,0),
IF($H$7=4,VLOOKUP($F28&amp;$C28&amp;$D28,Grilla!$T:$X,5,0),
IF($H$7=5,VLOOKUP($F28&amp;$C28&amp;$D28,Grilla!$Z:$AD,5,0),
IF($H$7=6,VLOOKUP($F28&amp;$C28&amp;$D28,Grilla!$AF:$AJ,5,0),
IF($H$7=7,VLOOKUP($F28&amp;$C28&amp;$D28,Grilla!$AL:$AP,5,0),
IF($H$7=8,VLOOKUP($F28&amp;$C28&amp;$D28,Grilla!$AR:$AV,5,0),
IF($H$7=9,VLOOKUP($F28&amp;$C28&amp;$D28,Grilla!$AX:$BB,5,0)))))))),"-")</f>
        <v>-</v>
      </c>
      <c r="J28" s="14">
        <f t="shared" si="3"/>
        <v>0</v>
      </c>
      <c r="K28" s="120"/>
      <c r="L28" s="21"/>
      <c r="M28" s="21"/>
      <c r="N28" s="21"/>
      <c r="O28" s="40"/>
      <c r="S28" s="19"/>
    </row>
    <row r="29" spans="1:19">
      <c r="A29" s="19"/>
      <c r="B29" s="39"/>
      <c r="C29" s="82"/>
      <c r="D29" s="156"/>
      <c r="E29" s="97"/>
      <c r="F29" s="13" t="str">
        <f t="shared" si="1"/>
        <v>-</v>
      </c>
      <c r="G29" s="13" t="str">
        <f>IFERROR(VLOOKUP($C29,Grilla!$Q:$R,2,0),"-")</f>
        <v>-</v>
      </c>
      <c r="H29" s="14" t="str">
        <f t="shared" si="2"/>
        <v>-</v>
      </c>
      <c r="I29" s="14" t="str">
        <f>IFERROR(
IF(F29="Vidadent",VLOOKUP($D29,Grilla!$BD:$BG,4,0),
IF($H$7=4,VLOOKUP($F29&amp;$C29&amp;$D29,Grilla!$T:$X,5,0),
IF($H$7=5,VLOOKUP($F29&amp;$C29&amp;$D29,Grilla!$Z:$AD,5,0),
IF($H$7=6,VLOOKUP($F29&amp;$C29&amp;$D29,Grilla!$AF:$AJ,5,0),
IF($H$7=7,VLOOKUP($F29&amp;$C29&amp;$D29,Grilla!$AL:$AP,5,0),
IF($H$7=8,VLOOKUP($F29&amp;$C29&amp;$D29,Grilla!$AR:$AV,5,0),
IF($H$7=9,VLOOKUP($F29&amp;$C29&amp;$D29,Grilla!$AX:$BB,5,0)))))))),"-")</f>
        <v>-</v>
      </c>
      <c r="J29" s="14">
        <f t="shared" si="3"/>
        <v>0</v>
      </c>
      <c r="K29" s="120"/>
      <c r="L29" s="21"/>
      <c r="M29" s="21"/>
      <c r="N29" s="21"/>
      <c r="O29" s="40"/>
      <c r="S29" s="19"/>
    </row>
    <row r="30" spans="1:19">
      <c r="A30" s="19"/>
      <c r="B30" s="39"/>
      <c r="C30" s="82"/>
      <c r="D30" s="156"/>
      <c r="E30" s="97"/>
      <c r="F30" s="13" t="str">
        <f t="shared" si="1"/>
        <v>-</v>
      </c>
      <c r="G30" s="13" t="str">
        <f>IFERROR(VLOOKUP($C30,Grilla!$Q:$R,2,0),"-")</f>
        <v>-</v>
      </c>
      <c r="H30" s="14" t="str">
        <f t="shared" si="2"/>
        <v>-</v>
      </c>
      <c r="I30" s="14" t="str">
        <f>IFERROR(
IF(F30="Vidadent",VLOOKUP($D30,Grilla!$BD:$BG,4,0),
IF($H$7=4,VLOOKUP($F30&amp;$C30&amp;$D30,Grilla!$T:$X,5,0),
IF($H$7=5,VLOOKUP($F30&amp;$C30&amp;$D30,Grilla!$Z:$AD,5,0),
IF($H$7=6,VLOOKUP($F30&amp;$C30&amp;$D30,Grilla!$AF:$AJ,5,0),
IF($H$7=7,VLOOKUP($F30&amp;$C30&amp;$D30,Grilla!$AL:$AP,5,0),
IF($H$7=8,VLOOKUP($F30&amp;$C30&amp;$D30,Grilla!$AR:$AV,5,0),
IF($H$7=9,VLOOKUP($F30&amp;$C30&amp;$D30,Grilla!$AX:$BB,5,0)))))))),"-")</f>
        <v>-</v>
      </c>
      <c r="J30" s="14">
        <f t="shared" si="3"/>
        <v>0</v>
      </c>
      <c r="K30" s="120"/>
      <c r="L30" s="21"/>
      <c r="M30" s="21"/>
      <c r="N30" s="21"/>
      <c r="O30" s="40"/>
      <c r="S30" s="19"/>
    </row>
    <row r="31" spans="1:19">
      <c r="A31" s="19"/>
      <c r="B31" s="39"/>
      <c r="C31" s="82"/>
      <c r="D31" s="156"/>
      <c r="E31" s="97"/>
      <c r="F31" s="13" t="str">
        <f t="shared" si="1"/>
        <v>-</v>
      </c>
      <c r="G31" s="13" t="str">
        <f>IFERROR(VLOOKUP($C31,Grilla!$Q:$R,2,0),"-")</f>
        <v>-</v>
      </c>
      <c r="H31" s="14" t="str">
        <f t="shared" si="2"/>
        <v>-</v>
      </c>
      <c r="I31" s="14" t="str">
        <f>IFERROR(
IF(F31="Vidadent",VLOOKUP($D31,Grilla!$BD:$BG,4,0),
IF($H$7=4,VLOOKUP($F31&amp;$C31&amp;$D31,Grilla!$T:$X,5,0),
IF($H$7=5,VLOOKUP($F31&amp;$C31&amp;$D31,Grilla!$Z:$AD,5,0),
IF($H$7=6,VLOOKUP($F31&amp;$C31&amp;$D31,Grilla!$AF:$AJ,5,0),
IF($H$7=7,VLOOKUP($F31&amp;$C31&amp;$D31,Grilla!$AL:$AP,5,0),
IF($H$7=8,VLOOKUP($F31&amp;$C31&amp;$D31,Grilla!$AR:$AV,5,0),
IF($H$7=9,VLOOKUP($F31&amp;$C31&amp;$D31,Grilla!$AX:$BB,5,0)))))))),"-")</f>
        <v>-</v>
      </c>
      <c r="J31" s="14">
        <f t="shared" si="3"/>
        <v>0</v>
      </c>
      <c r="K31" s="120"/>
      <c r="L31" s="21"/>
      <c r="M31" s="21"/>
      <c r="N31" s="21"/>
      <c r="O31" s="40"/>
      <c r="S31" s="19"/>
    </row>
    <row r="32" spans="1:19">
      <c r="A32" s="19"/>
      <c r="B32" s="39"/>
      <c r="C32" s="82"/>
      <c r="D32" s="156"/>
      <c r="E32" s="97"/>
      <c r="F32" s="13" t="str">
        <f t="shared" si="1"/>
        <v>-</v>
      </c>
      <c r="G32" s="13" t="str">
        <f>IFERROR(VLOOKUP($C32,Grilla!$Q:$R,2,0),"-")</f>
        <v>-</v>
      </c>
      <c r="H32" s="14" t="str">
        <f t="shared" si="2"/>
        <v>-</v>
      </c>
      <c r="I32" s="14" t="str">
        <f>IFERROR(
IF(F32="Vidadent",VLOOKUP($D32,Grilla!$BD:$BG,4,0),
IF($H$7=4,VLOOKUP($F32&amp;$C32&amp;$D32,Grilla!$T:$X,5,0),
IF($H$7=5,VLOOKUP($F32&amp;$C32&amp;$D32,Grilla!$Z:$AD,5,0),
IF($H$7=6,VLOOKUP($F32&amp;$C32&amp;$D32,Grilla!$AF:$AJ,5,0),
IF($H$7=7,VLOOKUP($F32&amp;$C32&amp;$D32,Grilla!$AL:$AP,5,0),
IF($H$7=8,VLOOKUP($F32&amp;$C32&amp;$D32,Grilla!$AR:$AV,5,0),
IF($H$7=9,VLOOKUP($F32&amp;$C32&amp;$D32,Grilla!$AX:$BB,5,0)))))))),"-")</f>
        <v>-</v>
      </c>
      <c r="J32" s="14">
        <f t="shared" si="3"/>
        <v>0</v>
      </c>
      <c r="K32" s="120"/>
      <c r="L32" s="21"/>
      <c r="M32" s="21"/>
      <c r="N32" s="21"/>
      <c r="O32" s="40"/>
      <c r="S32" s="19"/>
    </row>
    <row r="33" spans="1:19">
      <c r="A33" s="19"/>
      <c r="B33" s="39"/>
      <c r="C33" s="82"/>
      <c r="D33" s="156"/>
      <c r="E33" s="97"/>
      <c r="F33" s="13" t="str">
        <f t="shared" si="1"/>
        <v>-</v>
      </c>
      <c r="G33" s="13" t="str">
        <f>IFERROR(VLOOKUP($C33,Grilla!$Q:$R,2,0),"-")</f>
        <v>-</v>
      </c>
      <c r="H33" s="14" t="str">
        <f t="shared" si="2"/>
        <v>-</v>
      </c>
      <c r="I33" s="14" t="str">
        <f>IFERROR(
IF(F33="Vidadent",VLOOKUP($D33,Grilla!$BD:$BG,4,0),
IF($H$7=4,VLOOKUP($F33&amp;$C33&amp;$D33,Grilla!$T:$X,5,0),
IF($H$7=5,VLOOKUP($F33&amp;$C33&amp;$D33,Grilla!$Z:$AD,5,0),
IF($H$7=6,VLOOKUP($F33&amp;$C33&amp;$D33,Grilla!$AF:$AJ,5,0),
IF($H$7=7,VLOOKUP($F33&amp;$C33&amp;$D33,Grilla!$AL:$AP,5,0),
IF($H$7=8,VLOOKUP($F33&amp;$C33&amp;$D33,Grilla!$AR:$AV,5,0),
IF($H$7=9,VLOOKUP($F33&amp;$C33&amp;$D33,Grilla!$AX:$BB,5,0)))))))),"-")</f>
        <v>-</v>
      </c>
      <c r="J33" s="14">
        <f t="shared" si="3"/>
        <v>0</v>
      </c>
      <c r="K33" s="120"/>
      <c r="L33" s="21"/>
      <c r="M33" s="21"/>
      <c r="N33" s="21"/>
      <c r="O33" s="40"/>
      <c r="S33" s="19"/>
    </row>
    <row r="34" spans="1:19">
      <c r="A34" s="19"/>
      <c r="B34" s="39"/>
      <c r="C34" s="82"/>
      <c r="D34" s="156"/>
      <c r="E34" s="97"/>
      <c r="F34" s="13" t="str">
        <f t="shared" si="1"/>
        <v>-</v>
      </c>
      <c r="G34" s="13" t="str">
        <f>IFERROR(VLOOKUP($C34,Grilla!$Q:$R,2,0),"-")</f>
        <v>-</v>
      </c>
      <c r="H34" s="14" t="str">
        <f t="shared" si="2"/>
        <v>-</v>
      </c>
      <c r="I34" s="14" t="str">
        <f>IFERROR(
IF(F34="Vidadent",VLOOKUP($D34,Grilla!$BD:$BG,4,0),
IF($H$7=4,VLOOKUP($F34&amp;$C34&amp;$D34,Grilla!$T:$X,5,0),
IF($H$7=5,VLOOKUP($F34&amp;$C34&amp;$D34,Grilla!$Z:$AD,5,0),
IF($H$7=6,VLOOKUP($F34&amp;$C34&amp;$D34,Grilla!$AF:$AJ,5,0),
IF($H$7=7,VLOOKUP($F34&amp;$C34&amp;$D34,Grilla!$AL:$AP,5,0),
IF($H$7=8,VLOOKUP($F34&amp;$C34&amp;$D34,Grilla!$AR:$AV,5,0),
IF($H$7=9,VLOOKUP($F34&amp;$C34&amp;$D34,Grilla!$AX:$BB,5,0)))))))),"-")</f>
        <v>-</v>
      </c>
      <c r="J34" s="14">
        <f t="shared" si="3"/>
        <v>0</v>
      </c>
      <c r="K34" s="120"/>
      <c r="L34" s="21"/>
      <c r="M34" s="21"/>
      <c r="N34" s="21"/>
      <c r="O34" s="40"/>
      <c r="S34" s="19"/>
    </row>
    <row r="35" spans="1:19">
      <c r="A35" s="19"/>
      <c r="B35" s="39"/>
      <c r="C35" s="82"/>
      <c r="D35" s="156"/>
      <c r="E35" s="97"/>
      <c r="F35" s="13" t="str">
        <f t="shared" si="1"/>
        <v>-</v>
      </c>
      <c r="G35" s="13" t="str">
        <f>IFERROR(VLOOKUP($C35,Grilla!$Q:$R,2,0),"-")</f>
        <v>-</v>
      </c>
      <c r="H35" s="14" t="str">
        <f t="shared" si="2"/>
        <v>-</v>
      </c>
      <c r="I35" s="14" t="str">
        <f>IFERROR(
IF(F35="Vidadent",VLOOKUP($D35,Grilla!$BD:$BG,4,0),
IF($H$7=4,VLOOKUP($F35&amp;$C35&amp;$D35,Grilla!$T:$X,5,0),
IF($H$7=5,VLOOKUP($F35&amp;$C35&amp;$D35,Grilla!$Z:$AD,5,0),
IF($H$7=6,VLOOKUP($F35&amp;$C35&amp;$D35,Grilla!$AF:$AJ,5,0),
IF($H$7=7,VLOOKUP($F35&amp;$C35&amp;$D35,Grilla!$AL:$AP,5,0),
IF($H$7=8,VLOOKUP($F35&amp;$C35&amp;$D35,Grilla!$AR:$AV,5,0),
IF($H$7=9,VLOOKUP($F35&amp;$C35&amp;$D35,Grilla!$AX:$BB,5,0)))))))),"-")</f>
        <v>-</v>
      </c>
      <c r="J35" s="14">
        <f t="shared" si="3"/>
        <v>0</v>
      </c>
      <c r="K35" s="120"/>
      <c r="L35" s="21"/>
      <c r="M35" s="21"/>
      <c r="N35" s="21"/>
      <c r="O35" s="40"/>
      <c r="S35" s="19"/>
    </row>
    <row r="36" spans="1:19">
      <c r="A36" s="19"/>
      <c r="B36" s="39"/>
      <c r="C36" s="82"/>
      <c r="D36" s="156"/>
      <c r="E36" s="97"/>
      <c r="F36" s="13" t="str">
        <f t="shared" si="1"/>
        <v>-</v>
      </c>
      <c r="G36" s="13" t="str">
        <f>IFERROR(VLOOKUP($C36,Grilla!$Q:$R,2,0),"-")</f>
        <v>-</v>
      </c>
      <c r="H36" s="14" t="str">
        <f t="shared" si="2"/>
        <v>-</v>
      </c>
      <c r="I36" s="14" t="str">
        <f>IFERROR(
IF(F36="Vidadent",VLOOKUP($D36,Grilla!$BD:$BG,4,0),
IF($H$7=4,VLOOKUP($F36&amp;$C36&amp;$D36,Grilla!$T:$X,5,0),
IF($H$7=5,VLOOKUP($F36&amp;$C36&amp;$D36,Grilla!$Z:$AD,5,0),
IF($H$7=6,VLOOKUP($F36&amp;$C36&amp;$D36,Grilla!$AF:$AJ,5,0),
IF($H$7=7,VLOOKUP($F36&amp;$C36&amp;$D36,Grilla!$AL:$AP,5,0),
IF($H$7=8,VLOOKUP($F36&amp;$C36&amp;$D36,Grilla!$AR:$AV,5,0),
IF($H$7=9,VLOOKUP($F36&amp;$C36&amp;$D36,Grilla!$AX:$BB,5,0)))))))),"-")</f>
        <v>-</v>
      </c>
      <c r="J36" s="14">
        <f t="shared" si="3"/>
        <v>0</v>
      </c>
      <c r="K36" s="120"/>
      <c r="L36" s="21"/>
      <c r="M36" s="21"/>
      <c r="N36" s="21"/>
      <c r="O36" s="40"/>
      <c r="S36" s="19"/>
    </row>
    <row r="37" spans="1:19">
      <c r="A37" s="19"/>
      <c r="B37" s="39"/>
      <c r="C37" s="82"/>
      <c r="D37" s="156"/>
      <c r="E37" s="97"/>
      <c r="F37" s="13" t="str">
        <f t="shared" si="1"/>
        <v>-</v>
      </c>
      <c r="G37" s="13" t="str">
        <f>IFERROR(VLOOKUP($C37,Grilla!$Q:$R,2,0),"-")</f>
        <v>-</v>
      </c>
      <c r="H37" s="14" t="str">
        <f t="shared" si="2"/>
        <v>-</v>
      </c>
      <c r="I37" s="14" t="str">
        <f>IFERROR(
IF(F37="Vidadent",VLOOKUP($D37,Grilla!$BD:$BG,4,0),
IF($H$7=4,VLOOKUP($F37&amp;$C37&amp;$D37,Grilla!$T:$X,5,0),
IF($H$7=5,VLOOKUP($F37&amp;$C37&amp;$D37,Grilla!$Z:$AD,5,0),
IF($H$7=6,VLOOKUP($F37&amp;$C37&amp;$D37,Grilla!$AF:$AJ,5,0),
IF($H$7=7,VLOOKUP($F37&amp;$C37&amp;$D37,Grilla!$AL:$AP,5,0),
IF($H$7=8,VLOOKUP($F37&amp;$C37&amp;$D37,Grilla!$AR:$AV,5,0),
IF($H$7=9,VLOOKUP($F37&amp;$C37&amp;$D37,Grilla!$AX:$BB,5,0)))))))),"-")</f>
        <v>-</v>
      </c>
      <c r="J37" s="14">
        <f t="shared" si="3"/>
        <v>0</v>
      </c>
      <c r="K37" s="120"/>
      <c r="L37" s="21"/>
      <c r="M37" s="21"/>
      <c r="N37" s="21"/>
      <c r="O37" s="40"/>
      <c r="S37" s="19"/>
    </row>
    <row r="38" spans="1:19">
      <c r="A38" s="19"/>
      <c r="B38" s="39"/>
      <c r="C38" s="82"/>
      <c r="D38" s="156"/>
      <c r="E38" s="97"/>
      <c r="F38" s="13" t="str">
        <f t="shared" si="1"/>
        <v>-</v>
      </c>
      <c r="G38" s="13" t="str">
        <f>IFERROR(VLOOKUP($C38,Grilla!$Q:$R,2,0),"-")</f>
        <v>-</v>
      </c>
      <c r="H38" s="14" t="str">
        <f t="shared" si="2"/>
        <v>-</v>
      </c>
      <c r="I38" s="14" t="str">
        <f>IFERROR(
IF(F38="Vidadent",VLOOKUP($D38,Grilla!$BD:$BG,4,0),
IF($H$7=4,VLOOKUP($F38&amp;$C38&amp;$D38,Grilla!$T:$X,5,0),
IF($H$7=5,VLOOKUP($F38&amp;$C38&amp;$D38,Grilla!$Z:$AD,5,0),
IF($H$7=6,VLOOKUP($F38&amp;$C38&amp;$D38,Grilla!$AF:$AJ,5,0),
IF($H$7=7,VLOOKUP($F38&amp;$C38&amp;$D38,Grilla!$AL:$AP,5,0),
IF($H$7=8,VLOOKUP($F38&amp;$C38&amp;$D38,Grilla!$AR:$AV,5,0),
IF($H$7=9,VLOOKUP($F38&amp;$C38&amp;$D38,Grilla!$AX:$BB,5,0)))))))),"-")</f>
        <v>-</v>
      </c>
      <c r="J38" s="14">
        <f t="shared" si="3"/>
        <v>0</v>
      </c>
      <c r="K38" s="148"/>
      <c r="L38" s="21"/>
      <c r="M38" s="21"/>
      <c r="N38" s="21"/>
      <c r="O38" s="40"/>
      <c r="S38" s="19"/>
    </row>
    <row r="39" spans="1:19">
      <c r="A39" s="19"/>
      <c r="B39" s="39"/>
      <c r="C39" s="82"/>
      <c r="D39" s="96"/>
      <c r="E39" s="97"/>
      <c r="F39" s="13" t="str">
        <f t="shared" si="1"/>
        <v>-</v>
      </c>
      <c r="G39" s="13" t="str">
        <f>IFERROR(VLOOKUP($C39,Grilla!$Q:$R,2,0),"-")</f>
        <v>-</v>
      </c>
      <c r="H39" s="14" t="str">
        <f t="shared" si="2"/>
        <v>-</v>
      </c>
      <c r="I39" s="14" t="str">
        <f>IFERROR(
IF(F39="Vidadent",VLOOKUP($D39,Grilla!$BD:$BG,4,0),
IF($H$7=4,VLOOKUP($F39&amp;$C39&amp;$D39,Grilla!$T:$X,5,0),
IF($H$7=5,VLOOKUP($F39&amp;$C39&amp;$D39,Grilla!$Z:$AD,5,0),
IF($H$7=6,VLOOKUP($F39&amp;$C39&amp;$D39,Grilla!$AF:$AJ,5,0),
IF($H$7=7,VLOOKUP($F39&amp;$C39&amp;$D39,Grilla!$AL:$AP,5,0),
IF($H$7=8,VLOOKUP($F39&amp;$C39&amp;$D39,Grilla!$AR:$AV,5,0),
IF($H$7=9,VLOOKUP($F39&amp;$C39&amp;$D39,Grilla!$AX:$BB,5,0)))))))),"-")</f>
        <v>-</v>
      </c>
      <c r="J39" s="14">
        <f t="shared" si="3"/>
        <v>0</v>
      </c>
      <c r="K39" s="120"/>
      <c r="L39" s="21"/>
      <c r="M39" s="21"/>
      <c r="N39" s="21"/>
      <c r="O39" s="40"/>
      <c r="S39" s="19"/>
    </row>
    <row r="40" spans="1:19">
      <c r="A40" s="19"/>
      <c r="B40" s="39"/>
      <c r="C40" s="82"/>
      <c r="D40" s="96"/>
      <c r="E40" s="97"/>
      <c r="F40" s="13" t="str">
        <f t="shared" si="1"/>
        <v>-</v>
      </c>
      <c r="G40" s="13" t="str">
        <f>IFERROR(VLOOKUP($C40,Grilla!$Q:$R,2,0),"-")</f>
        <v>-</v>
      </c>
      <c r="H40" s="14" t="str">
        <f t="shared" si="2"/>
        <v>-</v>
      </c>
      <c r="I40" s="14" t="str">
        <f>IFERROR(
IF(F40="Vidadent",VLOOKUP($D40,Grilla!$BD:$BG,4,0),
IF($H$7=4,VLOOKUP($F40&amp;$C40&amp;$D40,Grilla!$T:$X,5,0),
IF($H$7=5,VLOOKUP($F40&amp;$C40&amp;$D40,Grilla!$Z:$AD,5,0),
IF($H$7=6,VLOOKUP($F40&amp;$C40&amp;$D40,Grilla!$AF:$AJ,5,0),
IF($H$7=7,VLOOKUP($F40&amp;$C40&amp;$D40,Grilla!$AL:$AP,5,0),
IF($H$7=8,VLOOKUP($F40&amp;$C40&amp;$D40,Grilla!$AR:$AV,5,0),
IF($H$7=9,VLOOKUP($F40&amp;$C40&amp;$D40,Grilla!$AX:$BB,5,0)))))))),"-")</f>
        <v>-</v>
      </c>
      <c r="J40" s="14">
        <f t="shared" si="3"/>
        <v>0</v>
      </c>
      <c r="K40" s="120"/>
      <c r="L40" s="21"/>
      <c r="M40" s="21"/>
      <c r="N40" s="21"/>
      <c r="O40" s="40"/>
      <c r="S40" s="19"/>
    </row>
    <row r="41" spans="1:19">
      <c r="A41" s="19"/>
      <c r="B41" s="39"/>
      <c r="C41" s="82"/>
      <c r="D41" s="96"/>
      <c r="E41" s="97"/>
      <c r="F41" s="13" t="str">
        <f t="shared" si="1"/>
        <v>-</v>
      </c>
      <c r="G41" s="13" t="str">
        <f>IFERROR(VLOOKUP($C41,Grilla!$Q:$R,2,0),"-")</f>
        <v>-</v>
      </c>
      <c r="H41" s="14" t="str">
        <f t="shared" si="2"/>
        <v>-</v>
      </c>
      <c r="I41" s="14" t="str">
        <f>IFERROR(
IF(F41="Vidadent",VLOOKUP($D41,Grilla!$BD:$BG,4,0),
IF($H$7=4,VLOOKUP($F41&amp;$C41&amp;$D41,Grilla!$T:$X,5,0),
IF($H$7=5,VLOOKUP($F41&amp;$C41&amp;$D41,Grilla!$Z:$AD,5,0),
IF($H$7=6,VLOOKUP($F41&amp;$C41&amp;$D41,Grilla!$AF:$AJ,5,0),
IF($H$7=7,VLOOKUP($F41&amp;$C41&amp;$D41,Grilla!$AL:$AP,5,0),
IF($H$7=8,VLOOKUP($F41&amp;$C41&amp;$D41,Grilla!$AR:$AV,5,0),
IF($H$7=9,VLOOKUP($F41&amp;$C41&amp;$D41,Grilla!$AX:$BB,5,0)))))))),"-")</f>
        <v>-</v>
      </c>
      <c r="J41" s="14">
        <f t="shared" si="3"/>
        <v>0</v>
      </c>
      <c r="K41" s="120"/>
      <c r="L41" s="21"/>
      <c r="M41" s="21"/>
      <c r="N41" s="21"/>
      <c r="O41" s="40"/>
      <c r="S41" s="19"/>
    </row>
    <row r="42" spans="1:19">
      <c r="A42" s="19"/>
      <c r="B42" s="39"/>
      <c r="C42" s="82"/>
      <c r="D42" s="96"/>
      <c r="E42" s="97"/>
      <c r="F42" s="13" t="str">
        <f t="shared" si="1"/>
        <v>-</v>
      </c>
      <c r="G42" s="13" t="str">
        <f>IFERROR(VLOOKUP($C42,Grilla!$Q:$R,2,0),"-")</f>
        <v>-</v>
      </c>
      <c r="H42" s="14" t="str">
        <f t="shared" si="2"/>
        <v>-</v>
      </c>
      <c r="I42" s="14" t="str">
        <f>IFERROR(
IF(F42="Vidadent",VLOOKUP($D42,Grilla!$BD:$BG,4,0),
IF($H$7=4,VLOOKUP($F42&amp;$C42&amp;$D42,Grilla!$T:$X,5,0),
IF($H$7=5,VLOOKUP($F42&amp;$C42&amp;$D42,Grilla!$Z:$AD,5,0),
IF($H$7=6,VLOOKUP($F42&amp;$C42&amp;$D42,Grilla!$AF:$AJ,5,0),
IF($H$7=7,VLOOKUP($F42&amp;$C42&amp;$D42,Grilla!$AL:$AP,5,0),
IF($H$7=8,VLOOKUP($F42&amp;$C42&amp;$D42,Grilla!$AR:$AV,5,0),
IF($H$7=9,VLOOKUP($F42&amp;$C42&amp;$D42,Grilla!$AX:$BB,5,0)))))))),"-")</f>
        <v>-</v>
      </c>
      <c r="J42" s="14">
        <f t="shared" si="3"/>
        <v>0</v>
      </c>
      <c r="K42" s="120"/>
      <c r="L42" s="21"/>
      <c r="M42" s="21"/>
      <c r="N42" s="21"/>
      <c r="O42" s="40"/>
      <c r="S42" s="19"/>
    </row>
    <row r="43" spans="1:19">
      <c r="A43" s="19"/>
      <c r="B43" s="39"/>
      <c r="C43" s="82"/>
      <c r="D43" s="96"/>
      <c r="E43" s="97"/>
      <c r="F43" s="13" t="str">
        <f t="shared" si="1"/>
        <v>-</v>
      </c>
      <c r="G43" s="13" t="str">
        <f>IFERROR(VLOOKUP($C43,Grilla!$Q:$R,2,0),"-")</f>
        <v>-</v>
      </c>
      <c r="H43" s="14" t="str">
        <f t="shared" si="2"/>
        <v>-</v>
      </c>
      <c r="I43" s="14" t="str">
        <f>IFERROR(
IF(F43="Vidadent",VLOOKUP($D43,Grilla!$BD:$BG,4,0),
IF($H$7=4,VLOOKUP($F43&amp;$C43&amp;$D43,Grilla!$T:$X,5,0),
IF($H$7=5,VLOOKUP($F43&amp;$C43&amp;$D43,Grilla!$Z:$AD,5,0),
IF($H$7=6,VLOOKUP($F43&amp;$C43&amp;$D43,Grilla!$AF:$AJ,5,0),
IF($H$7=7,VLOOKUP($F43&amp;$C43&amp;$D43,Grilla!$AL:$AP,5,0),
IF($H$7=8,VLOOKUP($F43&amp;$C43&amp;$D43,Grilla!$AR:$AV,5,0),
IF($H$7=9,VLOOKUP($F43&amp;$C43&amp;$D43,Grilla!$AX:$BB,5,0)))))))),"-")</f>
        <v>-</v>
      </c>
      <c r="J43" s="14">
        <f t="shared" si="3"/>
        <v>0</v>
      </c>
      <c r="K43" s="120"/>
      <c r="L43" s="21"/>
      <c r="M43" s="21"/>
      <c r="N43" s="21"/>
      <c r="O43" s="40"/>
      <c r="S43" s="19"/>
    </row>
    <row r="44" spans="1:19">
      <c r="A44" s="19"/>
      <c r="B44" s="39"/>
      <c r="C44" s="82"/>
      <c r="D44" s="96"/>
      <c r="E44" s="97"/>
      <c r="F44" s="13" t="str">
        <f t="shared" si="1"/>
        <v>-</v>
      </c>
      <c r="G44" s="13" t="str">
        <f>IFERROR(VLOOKUP($C44,Grilla!$Q:$R,2,0),"-")</f>
        <v>-</v>
      </c>
      <c r="H44" s="14" t="str">
        <f t="shared" si="2"/>
        <v>-</v>
      </c>
      <c r="I44" s="14" t="str">
        <f>IFERROR(
IF(F44="Vidadent",VLOOKUP($D44,Grilla!$BD:$BG,4,0),
IF($H$7=4,VLOOKUP($F44&amp;$C44&amp;$D44,Grilla!$T:$X,5,0),
IF($H$7=5,VLOOKUP($F44&amp;$C44&amp;$D44,Grilla!$Z:$AD,5,0),
IF($H$7=6,VLOOKUP($F44&amp;$C44&amp;$D44,Grilla!$AF:$AJ,5,0),
IF($H$7=7,VLOOKUP($F44&amp;$C44&amp;$D44,Grilla!$AL:$AP,5,0),
IF($H$7=8,VLOOKUP($F44&amp;$C44&amp;$D44,Grilla!$AR:$AV,5,0),
IF($H$7=9,VLOOKUP($F44&amp;$C44&amp;$D44,Grilla!$AX:$BB,5,0)))))))),"-")</f>
        <v>-</v>
      </c>
      <c r="J44" s="14">
        <f t="shared" si="3"/>
        <v>0</v>
      </c>
      <c r="K44" s="120"/>
      <c r="L44" s="21"/>
      <c r="M44" s="21"/>
      <c r="N44" s="21"/>
      <c r="O44" s="40"/>
      <c r="S44" s="19"/>
    </row>
    <row r="45" spans="1:19">
      <c r="A45" s="19"/>
      <c r="B45" s="39"/>
      <c r="C45" s="82"/>
      <c r="D45" s="96"/>
      <c r="E45" s="97"/>
      <c r="F45" s="13" t="str">
        <f t="shared" si="1"/>
        <v>-</v>
      </c>
      <c r="G45" s="13" t="str">
        <f>IFERROR(VLOOKUP($C45,Grilla!$Q:$R,2,0),"-")</f>
        <v>-</v>
      </c>
      <c r="H45" s="14" t="str">
        <f t="shared" si="2"/>
        <v>-</v>
      </c>
      <c r="I45" s="14" t="str">
        <f>IFERROR(
IF(F45="Vidadent",VLOOKUP($D45,Grilla!$BD:$BG,4,0),
IF($H$7=4,VLOOKUP($F45&amp;$C45&amp;$D45,Grilla!$T:$X,5,0),
IF($H$7=5,VLOOKUP($F45&amp;$C45&amp;$D45,Grilla!$Z:$AD,5,0),
IF($H$7=6,VLOOKUP($F45&amp;$C45&amp;$D45,Grilla!$AF:$AJ,5,0),
IF($H$7=7,VLOOKUP($F45&amp;$C45&amp;$D45,Grilla!$AL:$AP,5,0),
IF($H$7=8,VLOOKUP($F45&amp;$C45&amp;$D45,Grilla!$AR:$AV,5,0),
IF($H$7=9,VLOOKUP($F45&amp;$C45&amp;$D45,Grilla!$AX:$BB,5,0)))))))),"-")</f>
        <v>-</v>
      </c>
      <c r="J45" s="14">
        <f t="shared" si="3"/>
        <v>0</v>
      </c>
      <c r="K45" s="120"/>
      <c r="L45" s="21"/>
      <c r="M45" s="21"/>
      <c r="N45" s="21"/>
      <c r="O45" s="40"/>
      <c r="S45" s="19"/>
    </row>
    <row r="46" spans="1:19">
      <c r="A46" s="19"/>
      <c r="B46" s="39"/>
      <c r="C46" s="82"/>
      <c r="D46" s="96"/>
      <c r="E46" s="97"/>
      <c r="F46" s="13" t="str">
        <f t="shared" si="1"/>
        <v>-</v>
      </c>
      <c r="G46" s="13" t="str">
        <f>IFERROR(VLOOKUP($C46,Grilla!$Q:$R,2,0),"-")</f>
        <v>-</v>
      </c>
      <c r="H46" s="14" t="str">
        <f t="shared" si="2"/>
        <v>-</v>
      </c>
      <c r="I46" s="14" t="str">
        <f>IFERROR(
IF(F46="Vidadent",VLOOKUP($D46,Grilla!$BD:$BG,4,0),
IF($H$7=4,VLOOKUP($F46&amp;$C46&amp;$D46,Grilla!$T:$X,5,0),
IF($H$7=5,VLOOKUP($F46&amp;$C46&amp;$D46,Grilla!$Z:$AD,5,0),
IF($H$7=6,VLOOKUP($F46&amp;$C46&amp;$D46,Grilla!$AF:$AJ,5,0),
IF($H$7=7,VLOOKUP($F46&amp;$C46&amp;$D46,Grilla!$AL:$AP,5,0),
IF($H$7=8,VLOOKUP($F46&amp;$C46&amp;$D46,Grilla!$AR:$AV,5,0),
IF($H$7=9,VLOOKUP($F46&amp;$C46&amp;$D46,Grilla!$AX:$BB,5,0)))))))),"-")</f>
        <v>-</v>
      </c>
      <c r="J46" s="14">
        <f t="shared" si="3"/>
        <v>0</v>
      </c>
      <c r="K46" s="120"/>
      <c r="L46" s="21"/>
      <c r="M46" s="21"/>
      <c r="N46" s="21"/>
      <c r="O46" s="40"/>
      <c r="S46" s="19"/>
    </row>
    <row r="47" spans="1:19">
      <c r="A47" s="19"/>
      <c r="B47" s="39"/>
      <c r="C47" s="82"/>
      <c r="D47" s="96"/>
      <c r="E47" s="97"/>
      <c r="F47" s="13" t="str">
        <f t="shared" si="1"/>
        <v>-</v>
      </c>
      <c r="G47" s="13" t="str">
        <f>IFERROR(VLOOKUP($C47,Grilla!$Q:$R,2,0),"-")</f>
        <v>-</v>
      </c>
      <c r="H47" s="14" t="str">
        <f t="shared" si="2"/>
        <v>-</v>
      </c>
      <c r="I47" s="14" t="str">
        <f>IFERROR(
IF(F47="Vidadent",VLOOKUP($D47,Grilla!$BD:$BG,4,0),
IF($H$7=4,VLOOKUP($F47&amp;$C47&amp;$D47,Grilla!$T:$X,5,0),
IF($H$7=5,VLOOKUP($F47&amp;$C47&amp;$D47,Grilla!$Z:$AD,5,0),
IF($H$7=6,VLOOKUP($F47&amp;$C47&amp;$D47,Grilla!$AF:$AJ,5,0),
IF($H$7=7,VLOOKUP($F47&amp;$C47&amp;$D47,Grilla!$AL:$AP,5,0),
IF($H$7=8,VLOOKUP($F47&amp;$C47&amp;$D47,Grilla!$AR:$AV,5,0),
IF($H$7=9,VLOOKUP($F47&amp;$C47&amp;$D47,Grilla!$AX:$BB,5,0)))))))),"-")</f>
        <v>-</v>
      </c>
      <c r="J47" s="14">
        <f t="shared" si="3"/>
        <v>0</v>
      </c>
      <c r="K47" s="120"/>
      <c r="L47" s="21"/>
      <c r="M47" s="21"/>
      <c r="N47" s="21"/>
      <c r="O47" s="40"/>
      <c r="S47" s="19"/>
    </row>
    <row r="48" spans="1:19">
      <c r="A48" s="19"/>
      <c r="B48" s="39"/>
      <c r="C48" s="82"/>
      <c r="D48" s="96"/>
      <c r="E48" s="97"/>
      <c r="F48" s="13" t="str">
        <f t="shared" si="1"/>
        <v>-</v>
      </c>
      <c r="G48" s="13" t="str">
        <f>IFERROR(VLOOKUP($C48,Grilla!$Q:$R,2,0),"-")</f>
        <v>-</v>
      </c>
      <c r="H48" s="14" t="str">
        <f t="shared" si="2"/>
        <v>-</v>
      </c>
      <c r="I48" s="14" t="str">
        <f>IFERROR(
IF(F48="Vidadent",VLOOKUP($D48,Grilla!$BD:$BG,4,0),
IF($H$7=4,VLOOKUP($F48&amp;$C48&amp;$D48,Grilla!$T:$X,5,0),
IF($H$7=5,VLOOKUP($F48&amp;$C48&amp;$D48,Grilla!$Z:$AD,5,0),
IF($H$7=6,VLOOKUP($F48&amp;$C48&amp;$D48,Grilla!$AF:$AJ,5,0),
IF($H$7=7,VLOOKUP($F48&amp;$C48&amp;$D48,Grilla!$AL:$AP,5,0),
IF($H$7=8,VLOOKUP($F48&amp;$C48&amp;$D48,Grilla!$AR:$AV,5,0),
IF($H$7=9,VLOOKUP($F48&amp;$C48&amp;$D48,Grilla!$AX:$BB,5,0)))))))),"-")</f>
        <v>-</v>
      </c>
      <c r="J48" s="14">
        <f t="shared" si="3"/>
        <v>0</v>
      </c>
      <c r="K48" s="120"/>
      <c r="L48" s="21"/>
      <c r="M48" s="21"/>
      <c r="N48" s="21"/>
      <c r="O48" s="40"/>
      <c r="S48" s="19"/>
    </row>
    <row r="49" spans="1:19">
      <c r="A49" s="19"/>
      <c r="B49" s="39"/>
      <c r="C49" s="82"/>
      <c r="D49" s="96"/>
      <c r="E49" s="97"/>
      <c r="F49" s="13" t="str">
        <f t="shared" si="1"/>
        <v>-</v>
      </c>
      <c r="G49" s="13" t="str">
        <f>IFERROR(VLOOKUP($C49,Grilla!$Q:$R,2,0),"-")</f>
        <v>-</v>
      </c>
      <c r="H49" s="14" t="str">
        <f t="shared" si="2"/>
        <v>-</v>
      </c>
      <c r="I49" s="14" t="str">
        <f>IFERROR(
IF(F49="Vidadent",VLOOKUP($D49,Grilla!$BD:$BG,4,0),
IF($H$7=4,VLOOKUP($F49&amp;$C49&amp;$D49,Grilla!$T:$X,5,0),
IF($H$7=5,VLOOKUP($F49&amp;$C49&amp;$D49,Grilla!$Z:$AD,5,0),
IF($H$7=6,VLOOKUP($F49&amp;$C49&amp;$D49,Grilla!$AF:$AJ,5,0),
IF($H$7=7,VLOOKUP($F49&amp;$C49&amp;$D49,Grilla!$AL:$AP,5,0),
IF($H$7=8,VLOOKUP($F49&amp;$C49&amp;$D49,Grilla!$AR:$AV,5,0),
IF($H$7=9,VLOOKUP($F49&amp;$C49&amp;$D49,Grilla!$AX:$BB,5,0)))))))),"-")</f>
        <v>-</v>
      </c>
      <c r="J49" s="14">
        <f t="shared" si="3"/>
        <v>0</v>
      </c>
      <c r="K49" s="120"/>
      <c r="L49" s="21"/>
      <c r="M49" s="21"/>
      <c r="N49" s="21"/>
      <c r="O49" s="40"/>
      <c r="S49" s="19"/>
    </row>
    <row r="50" spans="1:19">
      <c r="A50" s="19"/>
      <c r="B50" s="39"/>
      <c r="C50" s="82"/>
      <c r="D50" s="96"/>
      <c r="E50" s="97"/>
      <c r="F50" s="13" t="str">
        <f t="shared" si="1"/>
        <v>-</v>
      </c>
      <c r="G50" s="13" t="str">
        <f>IFERROR(VLOOKUP($C50,Grilla!$Q:$R,2,0),"-")</f>
        <v>-</v>
      </c>
      <c r="H50" s="14" t="str">
        <f t="shared" si="2"/>
        <v>-</v>
      </c>
      <c r="I50" s="14" t="str">
        <f>IFERROR(
IF(F50="Vidadent",VLOOKUP($D50,Grilla!$BD:$BG,4,0),
IF($H$7=4,VLOOKUP($F50&amp;$C50&amp;$D50,Grilla!$T:$X,5,0),
IF($H$7=5,VLOOKUP($F50&amp;$C50&amp;$D50,Grilla!$Z:$AD,5,0),
IF($H$7=6,VLOOKUP($F50&amp;$C50&amp;$D50,Grilla!$AF:$AJ,5,0),
IF($H$7=7,VLOOKUP($F50&amp;$C50&amp;$D50,Grilla!$AL:$AP,5,0),
IF($H$7=8,VLOOKUP($F50&amp;$C50&amp;$D50,Grilla!$AR:$AV,5,0),
IF($H$7=9,VLOOKUP($F50&amp;$C50&amp;$D50,Grilla!$AX:$BB,5,0)))))))),"-")</f>
        <v>-</v>
      </c>
      <c r="J50" s="14">
        <f t="shared" si="3"/>
        <v>0</v>
      </c>
      <c r="K50" s="120"/>
      <c r="L50" s="21"/>
      <c r="M50" s="21"/>
      <c r="N50" s="21"/>
      <c r="O50" s="40"/>
      <c r="S50" s="19"/>
    </row>
    <row r="51" spans="1:19">
      <c r="A51" s="19"/>
      <c r="B51" s="39"/>
      <c r="C51" s="82"/>
      <c r="D51" s="96"/>
      <c r="E51" s="97"/>
      <c r="F51" s="13" t="str">
        <f t="shared" si="1"/>
        <v>-</v>
      </c>
      <c r="G51" s="13" t="str">
        <f>IFERROR(VLOOKUP($C51,Grilla!$Q:$R,2,0),"-")</f>
        <v>-</v>
      </c>
      <c r="H51" s="14" t="str">
        <f t="shared" si="2"/>
        <v>-</v>
      </c>
      <c r="I51" s="14" t="str">
        <f>IFERROR(
IF(F51="Vidadent",VLOOKUP($D51,Grilla!$BD:$BG,4,0),
IF($H$7=4,VLOOKUP($F51&amp;$C51&amp;$D51,Grilla!$T:$X,5,0),
IF($H$7=5,VLOOKUP($F51&amp;$C51&amp;$D51,Grilla!$Z:$AD,5,0),
IF($H$7=6,VLOOKUP($F51&amp;$C51&amp;$D51,Grilla!$AF:$AJ,5,0),
IF($H$7=7,VLOOKUP($F51&amp;$C51&amp;$D51,Grilla!$AL:$AP,5,0),
IF($H$7=8,VLOOKUP($F51&amp;$C51&amp;$D51,Grilla!$AR:$AV,5,0),
IF($H$7=9,VLOOKUP($F51&amp;$C51&amp;$D51,Grilla!$AX:$BB,5,0)))))))),"-")</f>
        <v>-</v>
      </c>
      <c r="J51" s="14">
        <f t="shared" si="3"/>
        <v>0</v>
      </c>
      <c r="K51" s="120"/>
      <c r="L51" s="21"/>
      <c r="M51" s="21"/>
      <c r="N51" s="21"/>
      <c r="O51" s="40"/>
      <c r="S51" s="19"/>
    </row>
    <row r="52" spans="1:19">
      <c r="A52" s="19"/>
      <c r="B52" s="39"/>
      <c r="C52" s="82"/>
      <c r="D52" s="96"/>
      <c r="E52" s="97"/>
      <c r="F52" s="13" t="str">
        <f t="shared" si="1"/>
        <v>-</v>
      </c>
      <c r="G52" s="13" t="str">
        <f>IFERROR(VLOOKUP($C52,Grilla!$Q:$R,2,0),"-")</f>
        <v>-</v>
      </c>
      <c r="H52" s="14" t="str">
        <f t="shared" si="2"/>
        <v>-</v>
      </c>
      <c r="I52" s="14" t="str">
        <f>IFERROR(
IF(F52="Vidadent",VLOOKUP($D52,Grilla!$BD:$BG,4,0),
IF($H$7=4,VLOOKUP($F52&amp;$C52&amp;$D52,Grilla!$T:$X,5,0),
IF($H$7=5,VLOOKUP($F52&amp;$C52&amp;$D52,Grilla!$Z:$AD,5,0),
IF($H$7=6,VLOOKUP($F52&amp;$C52&amp;$D52,Grilla!$AF:$AJ,5,0),
IF($H$7=7,VLOOKUP($F52&amp;$C52&amp;$D52,Grilla!$AL:$AP,5,0),
IF($H$7=8,VLOOKUP($F52&amp;$C52&amp;$D52,Grilla!$AR:$AV,5,0),
IF($H$7=9,VLOOKUP($F52&amp;$C52&amp;$D52,Grilla!$AX:$BB,5,0)))))))),"-")</f>
        <v>-</v>
      </c>
      <c r="J52" s="14">
        <f t="shared" si="3"/>
        <v>0</v>
      </c>
      <c r="K52" s="120"/>
      <c r="L52" s="21"/>
      <c r="M52" s="21"/>
      <c r="N52" s="21"/>
      <c r="O52" s="40"/>
      <c r="S52" s="19"/>
    </row>
    <row r="53" spans="1:19">
      <c r="A53" s="19"/>
      <c r="B53" s="39"/>
      <c r="C53" s="82"/>
      <c r="D53" s="96"/>
      <c r="E53" s="97"/>
      <c r="F53" s="13" t="str">
        <f t="shared" si="1"/>
        <v>-</v>
      </c>
      <c r="G53" s="13" t="str">
        <f>IFERROR(VLOOKUP($C53,Grilla!$Q:$R,2,0),"-")</f>
        <v>-</v>
      </c>
      <c r="H53" s="14" t="str">
        <f t="shared" si="2"/>
        <v>-</v>
      </c>
      <c r="I53" s="14" t="str">
        <f>IFERROR(
IF(F53="Vidadent",VLOOKUP($D53,Grilla!$BD:$BG,4,0),
IF($H$7=4,VLOOKUP($F53&amp;$C53&amp;$D53,Grilla!$T:$X,5,0),
IF($H$7=5,VLOOKUP($F53&amp;$C53&amp;$D53,Grilla!$Z:$AD,5,0),
IF($H$7=6,VLOOKUP($F53&amp;$C53&amp;$D53,Grilla!$AF:$AJ,5,0),
IF($H$7=7,VLOOKUP($F53&amp;$C53&amp;$D53,Grilla!$AL:$AP,5,0),
IF($H$7=8,VLOOKUP($F53&amp;$C53&amp;$D53,Grilla!$AR:$AV,5,0),
IF($H$7=9,VLOOKUP($F53&amp;$C53&amp;$D53,Grilla!$AX:$BB,5,0)))))))),"-")</f>
        <v>-</v>
      </c>
      <c r="J53" s="14">
        <f t="shared" si="3"/>
        <v>0</v>
      </c>
      <c r="K53" s="120"/>
      <c r="L53" s="21"/>
      <c r="M53" s="21"/>
      <c r="N53" s="21"/>
      <c r="O53" s="40"/>
      <c r="S53" s="19"/>
    </row>
    <row r="54" spans="1:19">
      <c r="A54" s="19"/>
      <c r="B54" s="39"/>
      <c r="C54" s="82"/>
      <c r="D54" s="96"/>
      <c r="E54" s="97"/>
      <c r="F54" s="13" t="str">
        <f t="shared" si="1"/>
        <v>-</v>
      </c>
      <c r="G54" s="13" t="str">
        <f>IFERROR(VLOOKUP($C54,Grilla!$Q:$R,2,0),"-")</f>
        <v>-</v>
      </c>
      <c r="H54" s="14" t="str">
        <f t="shared" si="2"/>
        <v>-</v>
      </c>
      <c r="I54" s="14" t="str">
        <f>IFERROR(
IF(F54="Vidadent",VLOOKUP($D54,Grilla!$BD:$BG,4,0),
IF($H$7=4,VLOOKUP($F54&amp;$C54&amp;$D54,Grilla!$T:$X,5,0),
IF($H$7=5,VLOOKUP($F54&amp;$C54&amp;$D54,Grilla!$Z:$AD,5,0),
IF($H$7=6,VLOOKUP($F54&amp;$C54&amp;$D54,Grilla!$AF:$AJ,5,0),
IF($H$7=7,VLOOKUP($F54&amp;$C54&amp;$D54,Grilla!$AL:$AP,5,0),
IF($H$7=8,VLOOKUP($F54&amp;$C54&amp;$D54,Grilla!$AR:$AV,5,0),
IF($H$7=9,VLOOKUP($F54&amp;$C54&amp;$D54,Grilla!$AX:$BB,5,0)))))))),"-")</f>
        <v>-</v>
      </c>
      <c r="J54" s="14">
        <f t="shared" si="3"/>
        <v>0</v>
      </c>
      <c r="K54" s="120"/>
      <c r="L54" s="21"/>
      <c r="M54" s="21"/>
      <c r="N54" s="21"/>
      <c r="O54" s="40"/>
      <c r="S54" s="19"/>
    </row>
    <row r="55" spans="1:19">
      <c r="A55" s="19"/>
      <c r="B55" s="39"/>
      <c r="C55" s="82"/>
      <c r="D55" s="96"/>
      <c r="E55" s="97"/>
      <c r="F55" s="13" t="str">
        <f t="shared" si="1"/>
        <v>-</v>
      </c>
      <c r="G55" s="13" t="str">
        <f>IFERROR(VLOOKUP($C55,Grilla!$Q:$R,2,0),"-")</f>
        <v>-</v>
      </c>
      <c r="H55" s="14" t="str">
        <f t="shared" si="2"/>
        <v>-</v>
      </c>
      <c r="I55" s="14" t="str">
        <f>IFERROR(
IF(F55="Vidadent",VLOOKUP($D55,Grilla!$BD:$BG,4,0),
IF($H$7=4,VLOOKUP($F55&amp;$C55&amp;$D55,Grilla!$T:$X,5,0),
IF($H$7=5,VLOOKUP($F55&amp;$C55&amp;$D55,Grilla!$Z:$AD,5,0),
IF($H$7=6,VLOOKUP($F55&amp;$C55&amp;$D55,Grilla!$AF:$AJ,5,0),
IF($H$7=7,VLOOKUP($F55&amp;$C55&amp;$D55,Grilla!$AL:$AP,5,0),
IF($H$7=8,VLOOKUP($F55&amp;$C55&amp;$D55,Grilla!$AR:$AV,5,0),
IF($H$7=9,VLOOKUP($F55&amp;$C55&amp;$D55,Grilla!$AX:$BB,5,0)))))))),"-")</f>
        <v>-</v>
      </c>
      <c r="J55" s="14">
        <f t="shared" si="3"/>
        <v>0</v>
      </c>
      <c r="K55" s="120"/>
      <c r="L55" s="21"/>
      <c r="M55" s="21"/>
      <c r="N55" s="21"/>
      <c r="O55" s="40"/>
      <c r="S55" s="19"/>
    </row>
    <row r="56" spans="1:19">
      <c r="A56" s="19"/>
      <c r="B56" s="39"/>
      <c r="C56" s="82"/>
      <c r="D56" s="96"/>
      <c r="E56" s="97"/>
      <c r="F56" s="13" t="str">
        <f t="shared" si="1"/>
        <v>-</v>
      </c>
      <c r="G56" s="13" t="str">
        <f>IFERROR(VLOOKUP($C56,Grilla!$Q:$R,2,0),"-")</f>
        <v>-</v>
      </c>
      <c r="H56" s="14" t="str">
        <f t="shared" si="2"/>
        <v>-</v>
      </c>
      <c r="I56" s="14" t="str">
        <f>IFERROR(
IF(F56="Vidadent",VLOOKUP($D56,Grilla!$BD:$BG,4,0),
IF($H$7=4,VLOOKUP($F56&amp;$C56&amp;$D56,Grilla!$T:$X,5,0),
IF($H$7=5,VLOOKUP($F56&amp;$C56&amp;$D56,Grilla!$Z:$AD,5,0),
IF($H$7=6,VLOOKUP($F56&amp;$C56&amp;$D56,Grilla!$AF:$AJ,5,0),
IF($H$7=7,VLOOKUP($F56&amp;$C56&amp;$D56,Grilla!$AL:$AP,5,0),
IF($H$7=8,VLOOKUP($F56&amp;$C56&amp;$D56,Grilla!$AR:$AV,5,0),
IF($H$7=9,VLOOKUP($F56&amp;$C56&amp;$D56,Grilla!$AX:$BB,5,0)))))))),"-")</f>
        <v>-</v>
      </c>
      <c r="J56" s="14">
        <f t="shared" si="3"/>
        <v>0</v>
      </c>
      <c r="K56" s="120"/>
      <c r="L56" s="21"/>
      <c r="M56" s="21"/>
      <c r="N56" s="21"/>
      <c r="O56" s="40"/>
      <c r="S56" s="19"/>
    </row>
    <row r="57" spans="1:19">
      <c r="A57" s="19"/>
      <c r="B57" s="39"/>
      <c r="C57" s="82"/>
      <c r="D57" s="96"/>
      <c r="E57" s="97"/>
      <c r="F57" s="13" t="str">
        <f t="shared" si="1"/>
        <v>-</v>
      </c>
      <c r="G57" s="13" t="str">
        <f>IFERROR(VLOOKUP($C57,Grilla!$Q:$R,2,0),"-")</f>
        <v>-</v>
      </c>
      <c r="H57" s="14" t="str">
        <f t="shared" si="2"/>
        <v>-</v>
      </c>
      <c r="I57" s="14" t="str">
        <f>IFERROR(
IF(F57="Vidadent",VLOOKUP($D57,Grilla!$BD:$BG,4,0),
IF($H$7=4,VLOOKUP($F57&amp;$C57&amp;$D57,Grilla!$T:$X,5,0),
IF($H$7=5,VLOOKUP($F57&amp;$C57&amp;$D57,Grilla!$Z:$AD,5,0),
IF($H$7=6,VLOOKUP($F57&amp;$C57&amp;$D57,Grilla!$AF:$AJ,5,0),
IF($H$7=7,VLOOKUP($F57&amp;$C57&amp;$D57,Grilla!$AL:$AP,5,0),
IF($H$7=8,VLOOKUP($F57&amp;$C57&amp;$D57,Grilla!$AR:$AV,5,0),
IF($H$7=9,VLOOKUP($F57&amp;$C57&amp;$D57,Grilla!$AX:$BB,5,0)))))))),"-")</f>
        <v>-</v>
      </c>
      <c r="J57" s="14">
        <f t="shared" si="3"/>
        <v>0</v>
      </c>
      <c r="K57" s="120"/>
      <c r="L57" s="21"/>
      <c r="M57" s="21"/>
      <c r="N57" s="21"/>
      <c r="O57" s="40"/>
      <c r="S57" s="19"/>
    </row>
    <row r="58" spans="1:19">
      <c r="A58" s="19"/>
      <c r="B58" s="39"/>
      <c r="C58" s="82"/>
      <c r="D58" s="96"/>
      <c r="E58" s="97"/>
      <c r="F58" s="13" t="str">
        <f t="shared" ref="F58:F89" si="4">IF(OR(C58="Vehículos",C58="Crediconsumo",C58="Credisueldo",C58="Empresarial",C58="Vivienda",C58="Back_to_Back"),
"Colocación",IF(C58="Captación","Captación",
IF(OR(C58="TC_Agencias",C58="TC_Contact",C58="TC_Xsell"),"Tarjeta de Crédito",
IF(C58="Extrafinanciamiento","Extrafinanciamiento",IF(C58="Contact_Center","Contact_Center",IF(C58="Vidadent","Vidadent","-"))))))</f>
        <v>-</v>
      </c>
      <c r="G58" s="13" t="str">
        <f>IFERROR(VLOOKUP($C58,Grilla!$Q:$R,2,0),"-")</f>
        <v>-</v>
      </c>
      <c r="H58" s="14" t="str">
        <f t="shared" ref="H58:H89" si="5">IF($G58="Unidad",1,IF($G58="Millar",1000,IF($G58="Q25K",25000,IF($G58="Q50k",50000,"-"))))</f>
        <v>-</v>
      </c>
      <c r="I58" s="14" t="str">
        <f>IFERROR(
IF(F58="Vidadent",VLOOKUP($D58,Grilla!$BD:$BG,4,0),
IF($H$7=4,VLOOKUP($F58&amp;$C58&amp;$D58,Grilla!$T:$X,5,0),
IF($H$7=5,VLOOKUP($F58&amp;$C58&amp;$D58,Grilla!$Z:$AD,5,0),
IF($H$7=6,VLOOKUP($F58&amp;$C58&amp;$D58,Grilla!$AF:$AJ,5,0),
IF($H$7=7,VLOOKUP($F58&amp;$C58&amp;$D58,Grilla!$AL:$AP,5,0),
IF($H$7=8,VLOOKUP($F58&amp;$C58&amp;$D58,Grilla!$AR:$AV,5,0),
IF($H$7=9,VLOOKUP($F58&amp;$C58&amp;$D58,Grilla!$AX:$BB,5,0)))))))),"-")</f>
        <v>-</v>
      </c>
      <c r="J58" s="14">
        <f t="shared" si="3"/>
        <v>0</v>
      </c>
      <c r="K58" s="120"/>
      <c r="L58" s="21"/>
      <c r="M58" s="21"/>
      <c r="N58" s="21"/>
      <c r="O58" s="40"/>
      <c r="S58" s="19"/>
    </row>
    <row r="59" spans="1:19">
      <c r="A59" s="19"/>
      <c r="B59" s="39"/>
      <c r="C59" s="82"/>
      <c r="D59" s="96"/>
      <c r="E59" s="97"/>
      <c r="F59" s="13" t="str">
        <f t="shared" si="4"/>
        <v>-</v>
      </c>
      <c r="G59" s="13" t="str">
        <f>IFERROR(VLOOKUP($C59,Grilla!$Q:$R,2,0),"-")</f>
        <v>-</v>
      </c>
      <c r="H59" s="14" t="str">
        <f t="shared" si="5"/>
        <v>-</v>
      </c>
      <c r="I59" s="14" t="str">
        <f>IFERROR(
IF(F59="Vidadent",VLOOKUP($D59,Grilla!$BD:$BG,4,0),
IF($H$7=4,VLOOKUP($F59&amp;$C59&amp;$D59,Grilla!$T:$X,5,0),
IF($H$7=5,VLOOKUP($F59&amp;$C59&amp;$D59,Grilla!$Z:$AD,5,0),
IF($H$7=6,VLOOKUP($F59&amp;$C59&amp;$D59,Grilla!$AF:$AJ,5,0),
IF($H$7=7,VLOOKUP($F59&amp;$C59&amp;$D59,Grilla!$AL:$AP,5,0),
IF($H$7=8,VLOOKUP($F59&amp;$C59&amp;$D59,Grilla!$AR:$AV,5,0),
IF($H$7=9,VLOOKUP($F59&amp;$C59&amp;$D59,Grilla!$AX:$BB,5,0)))))))),"-")</f>
        <v>-</v>
      </c>
      <c r="J59" s="14">
        <f t="shared" si="3"/>
        <v>0</v>
      </c>
      <c r="K59" s="120"/>
      <c r="L59" s="21"/>
      <c r="M59" s="21"/>
      <c r="N59" s="21"/>
      <c r="O59" s="40"/>
      <c r="S59" s="19"/>
    </row>
    <row r="60" spans="1:19">
      <c r="A60" s="19"/>
      <c r="B60" s="39"/>
      <c r="C60" s="82"/>
      <c r="D60" s="96"/>
      <c r="E60" s="97"/>
      <c r="F60" s="13" t="str">
        <f t="shared" si="4"/>
        <v>-</v>
      </c>
      <c r="G60" s="13" t="str">
        <f>IFERROR(VLOOKUP($C60,Grilla!$Q:$R,2,0),"-")</f>
        <v>-</v>
      </c>
      <c r="H60" s="14" t="str">
        <f t="shared" si="5"/>
        <v>-</v>
      </c>
      <c r="I60" s="14" t="str">
        <f>IFERROR(
IF(F60="Vidadent",VLOOKUP($D60,Grilla!$BD:$BG,4,0),
IF($H$7=4,VLOOKUP($F60&amp;$C60&amp;$D60,Grilla!$T:$X,5,0),
IF($H$7=5,VLOOKUP($F60&amp;$C60&amp;$D60,Grilla!$Z:$AD,5,0),
IF($H$7=6,VLOOKUP($F60&amp;$C60&amp;$D60,Grilla!$AF:$AJ,5,0),
IF($H$7=7,VLOOKUP($F60&amp;$C60&amp;$D60,Grilla!$AL:$AP,5,0),
IF($H$7=8,VLOOKUP($F60&amp;$C60&amp;$D60,Grilla!$AR:$AV,5,0),
IF($H$7=9,VLOOKUP($F60&amp;$C60&amp;$D60,Grilla!$AX:$BB,5,0)))))))),"-")</f>
        <v>-</v>
      </c>
      <c r="J60" s="14">
        <f t="shared" si="3"/>
        <v>0</v>
      </c>
      <c r="K60" s="120"/>
      <c r="L60" s="21"/>
      <c r="M60" s="21"/>
      <c r="N60" s="21"/>
      <c r="O60" s="40"/>
      <c r="S60" s="19"/>
    </row>
    <row r="61" spans="1:19">
      <c r="A61" s="19"/>
      <c r="B61" s="39"/>
      <c r="C61" s="82"/>
      <c r="D61" s="96"/>
      <c r="E61" s="97"/>
      <c r="F61" s="13" t="str">
        <f t="shared" si="4"/>
        <v>-</v>
      </c>
      <c r="G61" s="13" t="str">
        <f>IFERROR(VLOOKUP($C61,Grilla!$Q:$R,2,0),"-")</f>
        <v>-</v>
      </c>
      <c r="H61" s="14" t="str">
        <f t="shared" si="5"/>
        <v>-</v>
      </c>
      <c r="I61" s="14" t="str">
        <f>IFERROR(
IF(F61="Vidadent",VLOOKUP($D61,Grilla!$BD:$BG,4,0),
IF($H$7=4,VLOOKUP($F61&amp;$C61&amp;$D61,Grilla!$T:$X,5,0),
IF($H$7=5,VLOOKUP($F61&amp;$C61&amp;$D61,Grilla!$Z:$AD,5,0),
IF($H$7=6,VLOOKUP($F61&amp;$C61&amp;$D61,Grilla!$AF:$AJ,5,0),
IF($H$7=7,VLOOKUP($F61&amp;$C61&amp;$D61,Grilla!$AL:$AP,5,0),
IF($H$7=8,VLOOKUP($F61&amp;$C61&amp;$D61,Grilla!$AR:$AV,5,0),
IF($H$7=9,VLOOKUP($F61&amp;$C61&amp;$D61,Grilla!$AX:$BB,5,0)))))))),"-")</f>
        <v>-</v>
      </c>
      <c r="J61" s="14">
        <f t="shared" si="3"/>
        <v>0</v>
      </c>
      <c r="K61" s="120"/>
      <c r="L61" s="21"/>
      <c r="M61" s="21"/>
      <c r="N61" s="21"/>
      <c r="O61" s="40"/>
      <c r="S61" s="19"/>
    </row>
    <row r="62" spans="1:19">
      <c r="A62" s="19"/>
      <c r="B62" s="39"/>
      <c r="C62" s="82"/>
      <c r="D62" s="96"/>
      <c r="E62" s="97"/>
      <c r="F62" s="13" t="str">
        <f t="shared" si="4"/>
        <v>-</v>
      </c>
      <c r="G62" s="13" t="str">
        <f>IFERROR(VLOOKUP($C62,Grilla!$Q:$R,2,0),"-")</f>
        <v>-</v>
      </c>
      <c r="H62" s="14" t="str">
        <f t="shared" si="5"/>
        <v>-</v>
      </c>
      <c r="I62" s="14" t="str">
        <f>IFERROR(
IF(F62="Vidadent",VLOOKUP($D62,Grilla!$BD:$BG,4,0),
IF($H$7=4,VLOOKUP($F62&amp;$C62&amp;$D62,Grilla!$T:$X,5,0),
IF($H$7=5,VLOOKUP($F62&amp;$C62&amp;$D62,Grilla!$Z:$AD,5,0),
IF($H$7=6,VLOOKUP($F62&amp;$C62&amp;$D62,Grilla!$AF:$AJ,5,0),
IF($H$7=7,VLOOKUP($F62&amp;$C62&amp;$D62,Grilla!$AL:$AP,5,0),
IF($H$7=8,VLOOKUP($F62&amp;$C62&amp;$D62,Grilla!$AR:$AV,5,0),
IF($H$7=9,VLOOKUP($F62&amp;$C62&amp;$D62,Grilla!$AX:$BB,5,0)))))))),"-")</f>
        <v>-</v>
      </c>
      <c r="J62" s="14">
        <f t="shared" si="3"/>
        <v>0</v>
      </c>
      <c r="K62" s="120"/>
      <c r="L62" s="21"/>
      <c r="M62" s="21"/>
      <c r="N62" s="21"/>
      <c r="O62" s="40"/>
      <c r="S62" s="19"/>
    </row>
    <row r="63" spans="1:19">
      <c r="A63" s="19"/>
      <c r="B63" s="39"/>
      <c r="C63" s="82"/>
      <c r="D63" s="96"/>
      <c r="E63" s="97"/>
      <c r="F63" s="13" t="str">
        <f t="shared" si="4"/>
        <v>-</v>
      </c>
      <c r="G63" s="13" t="str">
        <f>IFERROR(VLOOKUP($C63,Grilla!$Q:$R,2,0),"-")</f>
        <v>-</v>
      </c>
      <c r="H63" s="14" t="str">
        <f t="shared" si="5"/>
        <v>-</v>
      </c>
      <c r="I63" s="14" t="str">
        <f>IFERROR(
IF(F63="Vidadent",VLOOKUP($D63,Grilla!$BD:$BG,4,0),
IF($H$7=4,VLOOKUP($F63&amp;$C63&amp;$D63,Grilla!$T:$X,5,0),
IF($H$7=5,VLOOKUP($F63&amp;$C63&amp;$D63,Grilla!$Z:$AD,5,0),
IF($H$7=6,VLOOKUP($F63&amp;$C63&amp;$D63,Grilla!$AF:$AJ,5,0),
IF($H$7=7,VLOOKUP($F63&amp;$C63&amp;$D63,Grilla!$AL:$AP,5,0),
IF($H$7=8,VLOOKUP($F63&amp;$C63&amp;$D63,Grilla!$AR:$AV,5,0),
IF($H$7=9,VLOOKUP($F63&amp;$C63&amp;$D63,Grilla!$AX:$BB,5,0)))))))),"-")</f>
        <v>-</v>
      </c>
      <c r="J63" s="14">
        <f t="shared" si="3"/>
        <v>0</v>
      </c>
      <c r="K63" s="120"/>
      <c r="L63" s="21"/>
      <c r="M63" s="21"/>
      <c r="N63" s="21"/>
      <c r="O63" s="40"/>
      <c r="S63" s="19"/>
    </row>
    <row r="64" spans="1:19">
      <c r="A64" s="19"/>
      <c r="B64" s="39"/>
      <c r="C64" s="82"/>
      <c r="D64" s="96"/>
      <c r="E64" s="97"/>
      <c r="F64" s="13" t="str">
        <f t="shared" si="4"/>
        <v>-</v>
      </c>
      <c r="G64" s="13" t="str">
        <f>IFERROR(VLOOKUP($C64,Grilla!$Q:$R,2,0),"-")</f>
        <v>-</v>
      </c>
      <c r="H64" s="14" t="str">
        <f t="shared" si="5"/>
        <v>-</v>
      </c>
      <c r="I64" s="14" t="str">
        <f>IFERROR(
IF(F64="Vidadent",VLOOKUP($D64,Grilla!$BD:$BG,4,0),
IF($H$7=4,VLOOKUP($F64&amp;$C64&amp;$D64,Grilla!$T:$X,5,0),
IF($H$7=5,VLOOKUP($F64&amp;$C64&amp;$D64,Grilla!$Z:$AD,5,0),
IF($H$7=6,VLOOKUP($F64&amp;$C64&amp;$D64,Grilla!$AF:$AJ,5,0),
IF($H$7=7,VLOOKUP($F64&amp;$C64&amp;$D64,Grilla!$AL:$AP,5,0),
IF($H$7=8,VLOOKUP($F64&amp;$C64&amp;$D64,Grilla!$AR:$AV,5,0),
IF($H$7=9,VLOOKUP($F64&amp;$C64&amp;$D64,Grilla!$AX:$BB,5,0)))))))),"-")</f>
        <v>-</v>
      </c>
      <c r="J64" s="14">
        <f t="shared" si="3"/>
        <v>0</v>
      </c>
      <c r="K64" s="120"/>
      <c r="L64" s="21"/>
      <c r="M64" s="21"/>
      <c r="N64" s="21"/>
      <c r="O64" s="40"/>
      <c r="S64" s="19"/>
    </row>
    <row r="65" spans="1:19">
      <c r="A65" s="19"/>
      <c r="B65" s="39"/>
      <c r="C65" s="82"/>
      <c r="D65" s="96"/>
      <c r="E65" s="97"/>
      <c r="F65" s="13" t="str">
        <f t="shared" si="4"/>
        <v>-</v>
      </c>
      <c r="G65" s="13" t="str">
        <f>IFERROR(VLOOKUP($C65,Grilla!$Q:$R,2,0),"-")</f>
        <v>-</v>
      </c>
      <c r="H65" s="14" t="str">
        <f t="shared" si="5"/>
        <v>-</v>
      </c>
      <c r="I65" s="14" t="str">
        <f>IFERROR(
IF(F65="Vidadent",VLOOKUP($D65,Grilla!$BD:$BG,4,0),
IF($H$7=4,VLOOKUP($F65&amp;$C65&amp;$D65,Grilla!$T:$X,5,0),
IF($H$7=5,VLOOKUP($F65&amp;$C65&amp;$D65,Grilla!$Z:$AD,5,0),
IF($H$7=6,VLOOKUP($F65&amp;$C65&amp;$D65,Grilla!$AF:$AJ,5,0),
IF($H$7=7,VLOOKUP($F65&amp;$C65&amp;$D65,Grilla!$AL:$AP,5,0),
IF($H$7=8,VLOOKUP($F65&amp;$C65&amp;$D65,Grilla!$AR:$AV,5,0),
IF($H$7=9,VLOOKUP($F65&amp;$C65&amp;$D65,Grilla!$AX:$BB,5,0)))))))),"-")</f>
        <v>-</v>
      </c>
      <c r="J65" s="14">
        <f t="shared" si="3"/>
        <v>0</v>
      </c>
      <c r="K65" s="120"/>
      <c r="L65" s="21"/>
      <c r="M65" s="21"/>
      <c r="N65" s="21"/>
      <c r="O65" s="40"/>
      <c r="S65" s="19"/>
    </row>
    <row r="66" spans="1:19">
      <c r="A66" s="19"/>
      <c r="B66" s="39"/>
      <c r="C66" s="82"/>
      <c r="D66" s="96"/>
      <c r="E66" s="97"/>
      <c r="F66" s="13" t="str">
        <f t="shared" si="4"/>
        <v>-</v>
      </c>
      <c r="G66" s="13" t="str">
        <f>IFERROR(VLOOKUP($C66,Grilla!$Q:$R,2,0),"-")</f>
        <v>-</v>
      </c>
      <c r="H66" s="14" t="str">
        <f t="shared" si="5"/>
        <v>-</v>
      </c>
      <c r="I66" s="14" t="str">
        <f>IFERROR(
IF(F66="Vidadent",VLOOKUP($D66,Grilla!$BD:$BG,4,0),
IF($H$7=4,VLOOKUP($F66&amp;$C66&amp;$D66,Grilla!$T:$X,5,0),
IF($H$7=5,VLOOKUP($F66&amp;$C66&amp;$D66,Grilla!$Z:$AD,5,0),
IF($H$7=6,VLOOKUP($F66&amp;$C66&amp;$D66,Grilla!$AF:$AJ,5,0),
IF($H$7=7,VLOOKUP($F66&amp;$C66&amp;$D66,Grilla!$AL:$AP,5,0),
IF($H$7=8,VLOOKUP($F66&amp;$C66&amp;$D66,Grilla!$AR:$AV,5,0),
IF($H$7=9,VLOOKUP($F66&amp;$C66&amp;$D66,Grilla!$AX:$BB,5,0)))))))),"-")</f>
        <v>-</v>
      </c>
      <c r="J66" s="14">
        <f t="shared" si="3"/>
        <v>0</v>
      </c>
      <c r="K66" s="120"/>
      <c r="L66" s="21"/>
      <c r="M66" s="21"/>
      <c r="N66" s="21"/>
      <c r="O66" s="40"/>
      <c r="S66" s="19"/>
    </row>
    <row r="67" spans="1:19">
      <c r="A67" s="19"/>
      <c r="B67" s="39"/>
      <c r="C67" s="82"/>
      <c r="D67" s="96"/>
      <c r="E67" s="97"/>
      <c r="F67" s="13" t="str">
        <f t="shared" si="4"/>
        <v>-</v>
      </c>
      <c r="G67" s="13" t="str">
        <f>IFERROR(VLOOKUP($C67,Grilla!$Q:$R,2,0),"-")</f>
        <v>-</v>
      </c>
      <c r="H67" s="14" t="str">
        <f t="shared" si="5"/>
        <v>-</v>
      </c>
      <c r="I67" s="14" t="str">
        <f>IFERROR(
IF(F67="Vidadent",VLOOKUP($D67,Grilla!$BD:$BG,4,0),
IF($H$7=4,VLOOKUP($F67&amp;$C67&amp;$D67,Grilla!$T:$X,5,0),
IF($H$7=5,VLOOKUP($F67&amp;$C67&amp;$D67,Grilla!$Z:$AD,5,0),
IF($H$7=6,VLOOKUP($F67&amp;$C67&amp;$D67,Grilla!$AF:$AJ,5,0),
IF($H$7=7,VLOOKUP($F67&amp;$C67&amp;$D67,Grilla!$AL:$AP,5,0),
IF($H$7=8,VLOOKUP($F67&amp;$C67&amp;$D67,Grilla!$AR:$AV,5,0),
IF($H$7=9,VLOOKUP($F67&amp;$C67&amp;$D67,Grilla!$AX:$BB,5,0)))))))),"-")</f>
        <v>-</v>
      </c>
      <c r="J67" s="14">
        <f t="shared" si="3"/>
        <v>0</v>
      </c>
      <c r="K67" s="120"/>
      <c r="L67" s="21"/>
      <c r="M67" s="21"/>
      <c r="N67" s="21"/>
      <c r="O67" s="40"/>
      <c r="S67" s="19"/>
    </row>
    <row r="68" spans="1:19">
      <c r="A68" s="19"/>
      <c r="B68" s="39"/>
      <c r="C68" s="82"/>
      <c r="D68" s="96"/>
      <c r="E68" s="97"/>
      <c r="F68" s="13" t="str">
        <f t="shared" si="4"/>
        <v>-</v>
      </c>
      <c r="G68" s="13" t="str">
        <f>IFERROR(VLOOKUP($C68,Grilla!$Q:$R,2,0),"-")</f>
        <v>-</v>
      </c>
      <c r="H68" s="14" t="str">
        <f t="shared" si="5"/>
        <v>-</v>
      </c>
      <c r="I68" s="14" t="str">
        <f>IFERROR(
IF(F68="Vidadent",VLOOKUP($D68,Grilla!$BD:$BG,4,0),
IF($H$7=4,VLOOKUP($F68&amp;$C68&amp;$D68,Grilla!$T:$X,5,0),
IF($H$7=5,VLOOKUP($F68&amp;$C68&amp;$D68,Grilla!$Z:$AD,5,0),
IF($H$7=6,VLOOKUP($F68&amp;$C68&amp;$D68,Grilla!$AF:$AJ,5,0),
IF($H$7=7,VLOOKUP($F68&amp;$C68&amp;$D68,Grilla!$AL:$AP,5,0),
IF($H$7=8,VLOOKUP($F68&amp;$C68&amp;$D68,Grilla!$AR:$AV,5,0),
IF($H$7=9,VLOOKUP($F68&amp;$C68&amp;$D68,Grilla!$AX:$BB,5,0)))))))),"-")</f>
        <v>-</v>
      </c>
      <c r="J68" s="14">
        <f t="shared" si="3"/>
        <v>0</v>
      </c>
      <c r="K68" s="120"/>
      <c r="L68" s="21"/>
      <c r="M68" s="21"/>
      <c r="N68" s="21"/>
      <c r="O68" s="40"/>
      <c r="S68" s="19"/>
    </row>
    <row r="69" spans="1:19">
      <c r="A69" s="19"/>
      <c r="B69" s="39"/>
      <c r="C69" s="82"/>
      <c r="D69" s="96"/>
      <c r="E69" s="97"/>
      <c r="F69" s="13" t="str">
        <f t="shared" si="4"/>
        <v>-</v>
      </c>
      <c r="G69" s="13" t="str">
        <f>IFERROR(VLOOKUP($C69,Grilla!$Q:$R,2,0),"-")</f>
        <v>-</v>
      </c>
      <c r="H69" s="14" t="str">
        <f t="shared" si="5"/>
        <v>-</v>
      </c>
      <c r="I69" s="14" t="str">
        <f>IFERROR(
IF(F69="Vidadent",VLOOKUP($D69,Grilla!$BD:$BG,4,0),
IF($H$7=4,VLOOKUP($F69&amp;$C69&amp;$D69,Grilla!$T:$X,5,0),
IF($H$7=5,VLOOKUP($F69&amp;$C69&amp;$D69,Grilla!$Z:$AD,5,0),
IF($H$7=6,VLOOKUP($F69&amp;$C69&amp;$D69,Grilla!$AF:$AJ,5,0),
IF($H$7=7,VLOOKUP($F69&amp;$C69&amp;$D69,Grilla!$AL:$AP,5,0),
IF($H$7=8,VLOOKUP($F69&amp;$C69&amp;$D69,Grilla!$AR:$AV,5,0),
IF($H$7=9,VLOOKUP($F69&amp;$C69&amp;$D69,Grilla!$AX:$BB,5,0)))))))),"-")</f>
        <v>-</v>
      </c>
      <c r="J69" s="14">
        <f t="shared" si="3"/>
        <v>0</v>
      </c>
      <c r="K69" s="120"/>
      <c r="L69" s="21"/>
      <c r="M69" s="21"/>
      <c r="N69" s="21"/>
      <c r="O69" s="40"/>
      <c r="S69" s="19"/>
    </row>
    <row r="70" spans="1:19">
      <c r="A70" s="19"/>
      <c r="B70" s="39"/>
      <c r="C70" s="82"/>
      <c r="D70" s="96"/>
      <c r="E70" s="97"/>
      <c r="F70" s="13" t="str">
        <f t="shared" si="4"/>
        <v>-</v>
      </c>
      <c r="G70" s="13" t="str">
        <f>IFERROR(VLOOKUP($C70,Grilla!$Q:$R,2,0),"-")</f>
        <v>-</v>
      </c>
      <c r="H70" s="14" t="str">
        <f t="shared" si="5"/>
        <v>-</v>
      </c>
      <c r="I70" s="14" t="str">
        <f>IFERROR(
IF(F70="Vidadent",VLOOKUP($D70,Grilla!$BD:$BG,4,0),
IF($H$7=4,VLOOKUP($F70&amp;$C70&amp;$D70,Grilla!$T:$X,5,0),
IF($H$7=5,VLOOKUP($F70&amp;$C70&amp;$D70,Grilla!$Z:$AD,5,0),
IF($H$7=6,VLOOKUP($F70&amp;$C70&amp;$D70,Grilla!$AF:$AJ,5,0),
IF($H$7=7,VLOOKUP($F70&amp;$C70&amp;$D70,Grilla!$AL:$AP,5,0),
IF($H$7=8,VLOOKUP($F70&amp;$C70&amp;$D70,Grilla!$AR:$AV,5,0),
IF($H$7=9,VLOOKUP($F70&amp;$C70&amp;$D70,Grilla!$AX:$BB,5,0)))))))),"-")</f>
        <v>-</v>
      </c>
      <c r="J70" s="14">
        <f t="shared" si="3"/>
        <v>0</v>
      </c>
      <c r="K70" s="120"/>
      <c r="L70" s="21"/>
      <c r="M70" s="21"/>
      <c r="N70" s="21"/>
      <c r="O70" s="40"/>
      <c r="S70" s="19"/>
    </row>
    <row r="71" spans="1:19">
      <c r="A71" s="19"/>
      <c r="B71" s="39"/>
      <c r="C71" s="82"/>
      <c r="D71" s="96"/>
      <c r="E71" s="97"/>
      <c r="F71" s="13" t="str">
        <f t="shared" si="4"/>
        <v>-</v>
      </c>
      <c r="G71" s="13" t="str">
        <f>IFERROR(VLOOKUP($C71,Grilla!$Q:$R,2,0),"-")</f>
        <v>-</v>
      </c>
      <c r="H71" s="14" t="str">
        <f t="shared" si="5"/>
        <v>-</v>
      </c>
      <c r="I71" s="14" t="str">
        <f>IFERROR(
IF(F71="Vidadent",VLOOKUP($D71,Grilla!$BD:$BG,4,0),
IF($H$7=4,VLOOKUP($F71&amp;$C71&amp;$D71,Grilla!$T:$X,5,0),
IF($H$7=5,VLOOKUP($F71&amp;$C71&amp;$D71,Grilla!$Z:$AD,5,0),
IF($H$7=6,VLOOKUP($F71&amp;$C71&amp;$D71,Grilla!$AF:$AJ,5,0),
IF($H$7=7,VLOOKUP($F71&amp;$C71&amp;$D71,Grilla!$AL:$AP,5,0),
IF($H$7=8,VLOOKUP($F71&amp;$C71&amp;$D71,Grilla!$AR:$AV,5,0),
IF($H$7=9,VLOOKUP($F71&amp;$C71&amp;$D71,Grilla!$AX:$BB,5,0)))))))),"-")</f>
        <v>-</v>
      </c>
      <c r="J71" s="14">
        <f t="shared" si="3"/>
        <v>0</v>
      </c>
      <c r="K71" s="120"/>
      <c r="L71" s="21"/>
      <c r="M71" s="21"/>
      <c r="N71" s="21"/>
      <c r="O71" s="40"/>
      <c r="S71" s="19"/>
    </row>
    <row r="72" spans="1:19">
      <c r="A72" s="19"/>
      <c r="B72" s="39"/>
      <c r="C72" s="82"/>
      <c r="D72" s="96"/>
      <c r="E72" s="97"/>
      <c r="F72" s="13" t="str">
        <f t="shared" si="4"/>
        <v>-</v>
      </c>
      <c r="G72" s="13" t="str">
        <f>IFERROR(VLOOKUP($C72,Grilla!$Q:$R,2,0),"-")</f>
        <v>-</v>
      </c>
      <c r="H72" s="14" t="str">
        <f t="shared" si="5"/>
        <v>-</v>
      </c>
      <c r="I72" s="14" t="str">
        <f>IFERROR(
IF(F72="Vidadent",VLOOKUP($D72,Grilla!$BD:$BG,4,0),
IF($H$7=4,VLOOKUP($F72&amp;$C72&amp;$D72,Grilla!$T:$X,5,0),
IF($H$7=5,VLOOKUP($F72&amp;$C72&amp;$D72,Grilla!$Z:$AD,5,0),
IF($H$7=6,VLOOKUP($F72&amp;$C72&amp;$D72,Grilla!$AF:$AJ,5,0),
IF($H$7=7,VLOOKUP($F72&amp;$C72&amp;$D72,Grilla!$AL:$AP,5,0),
IF($H$7=8,VLOOKUP($F72&amp;$C72&amp;$D72,Grilla!$AR:$AV,5,0),
IF($H$7=9,VLOOKUP($F72&amp;$C72&amp;$D72,Grilla!$AX:$BB,5,0)))))))),"-")</f>
        <v>-</v>
      </c>
      <c r="J72" s="14">
        <f t="shared" si="3"/>
        <v>0</v>
      </c>
      <c r="K72" s="120"/>
      <c r="L72" s="21"/>
      <c r="M72" s="21"/>
      <c r="N72" s="21"/>
      <c r="O72" s="40"/>
      <c r="S72" s="19"/>
    </row>
    <row r="73" spans="1:19">
      <c r="A73" s="19"/>
      <c r="B73" s="39"/>
      <c r="C73" s="82"/>
      <c r="D73" s="96"/>
      <c r="E73" s="97"/>
      <c r="F73" s="13" t="str">
        <f t="shared" si="4"/>
        <v>-</v>
      </c>
      <c r="G73" s="13" t="str">
        <f>IFERROR(VLOOKUP($C73,Grilla!$Q:$R,2,0),"-")</f>
        <v>-</v>
      </c>
      <c r="H73" s="14" t="str">
        <f t="shared" si="5"/>
        <v>-</v>
      </c>
      <c r="I73" s="14" t="str">
        <f>IFERROR(
IF(F73="Vidadent",VLOOKUP($D73,Grilla!$BD:$BG,4,0),
IF($H$7=4,VLOOKUP($F73&amp;$C73&amp;$D73,Grilla!$T:$X,5,0),
IF($H$7=5,VLOOKUP($F73&amp;$C73&amp;$D73,Grilla!$Z:$AD,5,0),
IF($H$7=6,VLOOKUP($F73&amp;$C73&amp;$D73,Grilla!$AF:$AJ,5,0),
IF($H$7=7,VLOOKUP($F73&amp;$C73&amp;$D73,Grilla!$AL:$AP,5,0),
IF($H$7=8,VLOOKUP($F73&amp;$C73&amp;$D73,Grilla!$AR:$AV,5,0),
IF($H$7=9,VLOOKUP($F73&amp;$C73&amp;$D73,Grilla!$AX:$BB,5,0)))))))),"-")</f>
        <v>-</v>
      </c>
      <c r="J73" s="14">
        <f t="shared" si="3"/>
        <v>0</v>
      </c>
      <c r="K73" s="120"/>
      <c r="L73" s="21"/>
      <c r="M73" s="21"/>
      <c r="N73" s="21"/>
      <c r="O73" s="40"/>
      <c r="S73" s="19"/>
    </row>
    <row r="74" spans="1:19">
      <c r="A74" s="19"/>
      <c r="B74" s="39"/>
      <c r="C74" s="82"/>
      <c r="D74" s="96"/>
      <c r="E74" s="97"/>
      <c r="F74" s="13" t="str">
        <f t="shared" si="4"/>
        <v>-</v>
      </c>
      <c r="G74" s="13" t="str">
        <f>IFERROR(VLOOKUP($C74,Grilla!$Q:$R,2,0),"-")</f>
        <v>-</v>
      </c>
      <c r="H74" s="14" t="str">
        <f t="shared" si="5"/>
        <v>-</v>
      </c>
      <c r="I74" s="14" t="str">
        <f>IFERROR(
IF(F74="Vidadent",VLOOKUP($D74,Grilla!$BD:$BG,4,0),
IF($H$7=4,VLOOKUP($F74&amp;$C74&amp;$D74,Grilla!$T:$X,5,0),
IF($H$7=5,VLOOKUP($F74&amp;$C74&amp;$D74,Grilla!$Z:$AD,5,0),
IF($H$7=6,VLOOKUP($F74&amp;$C74&amp;$D74,Grilla!$AF:$AJ,5,0),
IF($H$7=7,VLOOKUP($F74&amp;$C74&amp;$D74,Grilla!$AL:$AP,5,0),
IF($H$7=8,VLOOKUP($F74&amp;$C74&amp;$D74,Grilla!$AR:$AV,5,0),
IF($H$7=9,VLOOKUP($F74&amp;$C74&amp;$D74,Grilla!$AX:$BB,5,0)))))))),"-")</f>
        <v>-</v>
      </c>
      <c r="J74" s="14">
        <f t="shared" si="3"/>
        <v>0</v>
      </c>
      <c r="K74" s="120"/>
      <c r="L74" s="21"/>
      <c r="M74" s="21"/>
      <c r="N74" s="21"/>
      <c r="O74" s="40"/>
      <c r="S74" s="19"/>
    </row>
    <row r="75" spans="1:19">
      <c r="A75" s="19"/>
      <c r="B75" s="39"/>
      <c r="C75" s="82"/>
      <c r="D75" s="96"/>
      <c r="E75" s="97"/>
      <c r="F75" s="13" t="str">
        <f t="shared" si="4"/>
        <v>-</v>
      </c>
      <c r="G75" s="13" t="str">
        <f>IFERROR(VLOOKUP($C75,Grilla!$Q:$R,2,0),"-")</f>
        <v>-</v>
      </c>
      <c r="H75" s="14" t="str">
        <f t="shared" si="5"/>
        <v>-</v>
      </c>
      <c r="I75" s="14" t="str">
        <f>IFERROR(
IF(F75="Vidadent",VLOOKUP($D75,Grilla!$BD:$BG,4,0),
IF($H$7=4,VLOOKUP($F75&amp;$C75&amp;$D75,Grilla!$T:$X,5,0),
IF($H$7=5,VLOOKUP($F75&amp;$C75&amp;$D75,Grilla!$Z:$AD,5,0),
IF($H$7=6,VLOOKUP($F75&amp;$C75&amp;$D75,Grilla!$AF:$AJ,5,0),
IF($H$7=7,VLOOKUP($F75&amp;$C75&amp;$D75,Grilla!$AL:$AP,5,0),
IF($H$7=8,VLOOKUP($F75&amp;$C75&amp;$D75,Grilla!$AR:$AV,5,0),
IF($H$7=9,VLOOKUP($F75&amp;$C75&amp;$D75,Grilla!$AX:$BB,5,0)))))))),"-")</f>
        <v>-</v>
      </c>
      <c r="J75" s="14">
        <f t="shared" si="3"/>
        <v>0</v>
      </c>
      <c r="K75" s="120"/>
      <c r="L75" s="21"/>
      <c r="M75" s="21"/>
      <c r="N75" s="21"/>
      <c r="O75" s="40"/>
      <c r="S75" s="19"/>
    </row>
    <row r="76" spans="1:19">
      <c r="A76" s="19"/>
      <c r="B76" s="39"/>
      <c r="C76" s="82"/>
      <c r="D76" s="96"/>
      <c r="E76" s="97"/>
      <c r="F76" s="13" t="str">
        <f t="shared" si="4"/>
        <v>-</v>
      </c>
      <c r="G76" s="13" t="str">
        <f>IFERROR(VLOOKUP($C76,Grilla!$Q:$R,2,0),"-")</f>
        <v>-</v>
      </c>
      <c r="H76" s="14" t="str">
        <f t="shared" si="5"/>
        <v>-</v>
      </c>
      <c r="I76" s="14" t="str">
        <f>IFERROR(
IF(F76="Vidadent",VLOOKUP($D76,Grilla!$BD:$BG,4,0),
IF($H$7=4,VLOOKUP($F76&amp;$C76&amp;$D76,Grilla!$T:$X,5,0),
IF($H$7=5,VLOOKUP($F76&amp;$C76&amp;$D76,Grilla!$Z:$AD,5,0),
IF($H$7=6,VLOOKUP($F76&amp;$C76&amp;$D76,Grilla!$AF:$AJ,5,0),
IF($H$7=7,VLOOKUP($F76&amp;$C76&amp;$D76,Grilla!$AL:$AP,5,0),
IF($H$7=8,VLOOKUP($F76&amp;$C76&amp;$D76,Grilla!$AR:$AV,5,0),
IF($H$7=9,VLOOKUP($F76&amp;$C76&amp;$D76,Grilla!$AX:$BB,5,0)))))))),"-")</f>
        <v>-</v>
      </c>
      <c r="J76" s="14">
        <f t="shared" si="3"/>
        <v>0</v>
      </c>
      <c r="K76" s="120"/>
      <c r="L76" s="21"/>
      <c r="M76" s="21"/>
      <c r="N76" s="21"/>
      <c r="O76" s="40"/>
      <c r="S76" s="19"/>
    </row>
    <row r="77" spans="1:19">
      <c r="A77" s="19"/>
      <c r="B77" s="39"/>
      <c r="C77" s="82"/>
      <c r="D77" s="96"/>
      <c r="E77" s="97"/>
      <c r="F77" s="13" t="str">
        <f t="shared" si="4"/>
        <v>-</v>
      </c>
      <c r="G77" s="13" t="str">
        <f>IFERROR(VLOOKUP($C77,Grilla!$Q:$R,2,0),"-")</f>
        <v>-</v>
      </c>
      <c r="H77" s="14" t="str">
        <f t="shared" si="5"/>
        <v>-</v>
      </c>
      <c r="I77" s="14" t="str">
        <f>IFERROR(
IF(F77="Vidadent",VLOOKUP($D77,Grilla!$BD:$BG,4,0),
IF($H$7=4,VLOOKUP($F77&amp;$C77&amp;$D77,Grilla!$T:$X,5,0),
IF($H$7=5,VLOOKUP($F77&amp;$C77&amp;$D77,Grilla!$Z:$AD,5,0),
IF($H$7=6,VLOOKUP($F77&amp;$C77&amp;$D77,Grilla!$AF:$AJ,5,0),
IF($H$7=7,VLOOKUP($F77&amp;$C77&amp;$D77,Grilla!$AL:$AP,5,0),
IF($H$7=8,VLOOKUP($F77&amp;$C77&amp;$D77,Grilla!$AR:$AV,5,0),
IF($H$7=9,VLOOKUP($F77&amp;$C77&amp;$D77,Grilla!$AX:$BB,5,0)))))))),"-")</f>
        <v>-</v>
      </c>
      <c r="J77" s="14">
        <f t="shared" si="3"/>
        <v>0</v>
      </c>
      <c r="K77" s="120"/>
      <c r="L77" s="21"/>
      <c r="M77" s="21"/>
      <c r="N77" s="21"/>
      <c r="O77" s="40"/>
      <c r="S77" s="19"/>
    </row>
    <row r="78" spans="1:19">
      <c r="A78" s="19"/>
      <c r="B78" s="39"/>
      <c r="C78" s="82"/>
      <c r="D78" s="96"/>
      <c r="E78" s="97"/>
      <c r="F78" s="13" t="str">
        <f t="shared" si="4"/>
        <v>-</v>
      </c>
      <c r="G78" s="13" t="str">
        <f>IFERROR(VLOOKUP($C78,Grilla!$Q:$R,2,0),"-")</f>
        <v>-</v>
      </c>
      <c r="H78" s="14" t="str">
        <f t="shared" si="5"/>
        <v>-</v>
      </c>
      <c r="I78" s="14" t="str">
        <f>IFERROR(
IF(F78="Vidadent",VLOOKUP($D78,Grilla!$BD:$BG,4,0),
IF($H$7=4,VLOOKUP($F78&amp;$C78&amp;$D78,Grilla!$T:$X,5,0),
IF($H$7=5,VLOOKUP($F78&amp;$C78&amp;$D78,Grilla!$Z:$AD,5,0),
IF($H$7=6,VLOOKUP($F78&amp;$C78&amp;$D78,Grilla!$AF:$AJ,5,0),
IF($H$7=7,VLOOKUP($F78&amp;$C78&amp;$D78,Grilla!$AL:$AP,5,0),
IF($H$7=8,VLOOKUP($F78&amp;$C78&amp;$D78,Grilla!$AR:$AV,5,0),
IF($H$7=9,VLOOKUP($F78&amp;$C78&amp;$D78,Grilla!$AX:$BB,5,0)))))))),"-")</f>
        <v>-</v>
      </c>
      <c r="J78" s="14">
        <f t="shared" si="3"/>
        <v>0</v>
      </c>
      <c r="K78" s="120"/>
      <c r="L78" s="21"/>
      <c r="M78" s="21"/>
      <c r="N78" s="21"/>
      <c r="O78" s="40"/>
      <c r="S78" s="19"/>
    </row>
    <row r="79" spans="1:19">
      <c r="A79" s="19"/>
      <c r="B79" s="39"/>
      <c r="C79" s="82"/>
      <c r="D79" s="96"/>
      <c r="E79" s="97"/>
      <c r="F79" s="13" t="str">
        <f t="shared" si="4"/>
        <v>-</v>
      </c>
      <c r="G79" s="13" t="str">
        <f>IFERROR(VLOOKUP($C79,Grilla!$Q:$R,2,0),"-")</f>
        <v>-</v>
      </c>
      <c r="H79" s="14" t="str">
        <f t="shared" si="5"/>
        <v>-</v>
      </c>
      <c r="I79" s="14" t="str">
        <f>IFERROR(
IF(F79="Vidadent",VLOOKUP($D79,Grilla!$BD:$BG,4,0),
IF($H$7=4,VLOOKUP($F79&amp;$C79&amp;$D79,Grilla!$T:$X,5,0),
IF($H$7=5,VLOOKUP($F79&amp;$C79&amp;$D79,Grilla!$Z:$AD,5,0),
IF($H$7=6,VLOOKUP($F79&amp;$C79&amp;$D79,Grilla!$AF:$AJ,5,0),
IF($H$7=7,VLOOKUP($F79&amp;$C79&amp;$D79,Grilla!$AL:$AP,5,0),
IF($H$7=8,VLOOKUP($F79&amp;$C79&amp;$D79,Grilla!$AR:$AV,5,0),
IF($H$7=9,VLOOKUP($F79&amp;$C79&amp;$D79,Grilla!$AX:$BB,5,0)))))))),"-")</f>
        <v>-</v>
      </c>
      <c r="J79" s="14">
        <f t="shared" si="3"/>
        <v>0</v>
      </c>
      <c r="K79" s="120"/>
      <c r="L79" s="21"/>
      <c r="M79" s="21"/>
      <c r="N79" s="21"/>
      <c r="O79" s="40"/>
      <c r="S79" s="19"/>
    </row>
    <row r="80" spans="1:19">
      <c r="A80" s="19"/>
      <c r="B80" s="39"/>
      <c r="C80" s="82"/>
      <c r="D80" s="96"/>
      <c r="E80" s="97"/>
      <c r="F80" s="13" t="str">
        <f t="shared" si="4"/>
        <v>-</v>
      </c>
      <c r="G80" s="13" t="str">
        <f>IFERROR(VLOOKUP($C80,Grilla!$Q:$R,2,0),"-")</f>
        <v>-</v>
      </c>
      <c r="H80" s="14" t="str">
        <f t="shared" si="5"/>
        <v>-</v>
      </c>
      <c r="I80" s="14" t="str">
        <f>IFERROR(
IF(F80="Vidadent",VLOOKUP($D80,Grilla!$BD:$BG,4,0),
IF($H$7=4,VLOOKUP($F80&amp;$C80&amp;$D80,Grilla!$T:$X,5,0),
IF($H$7=5,VLOOKUP($F80&amp;$C80&amp;$D80,Grilla!$Z:$AD,5,0),
IF($H$7=6,VLOOKUP($F80&amp;$C80&amp;$D80,Grilla!$AF:$AJ,5,0),
IF($H$7=7,VLOOKUP($F80&amp;$C80&amp;$D80,Grilla!$AL:$AP,5,0),
IF($H$7=8,VLOOKUP($F80&amp;$C80&amp;$D80,Grilla!$AR:$AV,5,0),
IF($H$7=9,VLOOKUP($F80&amp;$C80&amp;$D80,Grilla!$AX:$BB,5,0)))))))),"-")</f>
        <v>-</v>
      </c>
      <c r="J80" s="14">
        <f t="shared" si="3"/>
        <v>0</v>
      </c>
      <c r="K80" s="120"/>
      <c r="L80" s="21"/>
      <c r="M80" s="21"/>
      <c r="N80" s="21"/>
      <c r="O80" s="40"/>
      <c r="S80" s="19"/>
    </row>
    <row r="81" spans="1:19">
      <c r="A81" s="19"/>
      <c r="B81" s="39"/>
      <c r="C81" s="82"/>
      <c r="D81" s="96"/>
      <c r="E81" s="97"/>
      <c r="F81" s="13" t="str">
        <f t="shared" si="4"/>
        <v>-</v>
      </c>
      <c r="G81" s="13" t="str">
        <f>IFERROR(VLOOKUP($C81,Grilla!$Q:$R,2,0),"-")</f>
        <v>-</v>
      </c>
      <c r="H81" s="14" t="str">
        <f t="shared" si="5"/>
        <v>-</v>
      </c>
      <c r="I81" s="14" t="str">
        <f>IFERROR(
IF(F81="Vidadent",VLOOKUP($D81,Grilla!$BD:$BG,4,0),
IF($H$7=4,VLOOKUP($F81&amp;$C81&amp;$D81,Grilla!$T:$X,5,0),
IF($H$7=5,VLOOKUP($F81&amp;$C81&amp;$D81,Grilla!$Z:$AD,5,0),
IF($H$7=6,VLOOKUP($F81&amp;$C81&amp;$D81,Grilla!$AF:$AJ,5,0),
IF($H$7=7,VLOOKUP($F81&amp;$C81&amp;$D81,Grilla!$AL:$AP,5,0),
IF($H$7=8,VLOOKUP($F81&amp;$C81&amp;$D81,Grilla!$AR:$AV,5,0),
IF($H$7=9,VLOOKUP($F81&amp;$C81&amp;$D81,Grilla!$AX:$BB,5,0)))))))),"-")</f>
        <v>-</v>
      </c>
      <c r="J81" s="14">
        <f t="shared" si="3"/>
        <v>0</v>
      </c>
      <c r="K81" s="120"/>
      <c r="L81" s="21"/>
      <c r="M81" s="21"/>
      <c r="N81" s="21"/>
      <c r="O81" s="40"/>
      <c r="S81" s="19"/>
    </row>
    <row r="82" spans="1:19">
      <c r="A82" s="19"/>
      <c r="B82" s="39"/>
      <c r="C82" s="82"/>
      <c r="D82" s="96"/>
      <c r="E82" s="97"/>
      <c r="F82" s="13" t="str">
        <f t="shared" si="4"/>
        <v>-</v>
      </c>
      <c r="G82" s="13" t="str">
        <f>IFERROR(VLOOKUP($C82,Grilla!$Q:$R,2,0),"-")</f>
        <v>-</v>
      </c>
      <c r="H82" s="14" t="str">
        <f t="shared" si="5"/>
        <v>-</v>
      </c>
      <c r="I82" s="14" t="str">
        <f>IFERROR(
IF(F82="Vidadent",VLOOKUP($D82,Grilla!$BD:$BG,4,0),
IF($H$7=4,VLOOKUP($F82&amp;$C82&amp;$D82,Grilla!$T:$X,5,0),
IF($H$7=5,VLOOKUP($F82&amp;$C82&amp;$D82,Grilla!$Z:$AD,5,0),
IF($H$7=6,VLOOKUP($F82&amp;$C82&amp;$D82,Grilla!$AF:$AJ,5,0),
IF($H$7=7,VLOOKUP($F82&amp;$C82&amp;$D82,Grilla!$AL:$AP,5,0),
IF($H$7=8,VLOOKUP($F82&amp;$C82&amp;$D82,Grilla!$AR:$AV,5,0),
IF($H$7=9,VLOOKUP($F82&amp;$C82&amp;$D82,Grilla!$AX:$BB,5,0)))))))),"-")</f>
        <v>-</v>
      </c>
      <c r="J82" s="14">
        <f t="shared" si="3"/>
        <v>0</v>
      </c>
      <c r="K82" s="120"/>
      <c r="L82" s="21"/>
      <c r="M82" s="21"/>
      <c r="N82" s="21"/>
      <c r="O82" s="40"/>
      <c r="S82" s="19"/>
    </row>
    <row r="83" spans="1:19">
      <c r="A83" s="19"/>
      <c r="B83" s="39"/>
      <c r="C83" s="82"/>
      <c r="D83" s="96"/>
      <c r="E83" s="97"/>
      <c r="F83" s="13" t="str">
        <f t="shared" si="4"/>
        <v>-</v>
      </c>
      <c r="G83" s="13" t="str">
        <f>IFERROR(VLOOKUP($C83,Grilla!$Q:$R,2,0),"-")</f>
        <v>-</v>
      </c>
      <c r="H83" s="14" t="str">
        <f t="shared" si="5"/>
        <v>-</v>
      </c>
      <c r="I83" s="14" t="str">
        <f>IFERROR(
IF(F83="Vidadent",VLOOKUP($D83,Grilla!$BD:$BG,4,0),
IF($H$7=4,VLOOKUP($F83&amp;$C83&amp;$D83,Grilla!$T:$X,5,0),
IF($H$7=5,VLOOKUP($F83&amp;$C83&amp;$D83,Grilla!$Z:$AD,5,0),
IF($H$7=6,VLOOKUP($F83&amp;$C83&amp;$D83,Grilla!$AF:$AJ,5,0),
IF($H$7=7,VLOOKUP($F83&amp;$C83&amp;$D83,Grilla!$AL:$AP,5,0),
IF($H$7=8,VLOOKUP($F83&amp;$C83&amp;$D83,Grilla!$AR:$AV,5,0),
IF($H$7=9,VLOOKUP($F83&amp;$C83&amp;$D83,Grilla!$AX:$BB,5,0)))))))),"-")</f>
        <v>-</v>
      </c>
      <c r="J83" s="14">
        <f t="shared" si="3"/>
        <v>0</v>
      </c>
      <c r="K83" s="120"/>
      <c r="L83" s="21"/>
      <c r="M83" s="21"/>
      <c r="N83" s="21"/>
      <c r="O83" s="40"/>
      <c r="S83" s="19"/>
    </row>
    <row r="84" spans="1:19">
      <c r="A84" s="19"/>
      <c r="B84" s="39"/>
      <c r="C84" s="82"/>
      <c r="D84" s="96"/>
      <c r="E84" s="97"/>
      <c r="F84" s="13" t="str">
        <f t="shared" si="4"/>
        <v>-</v>
      </c>
      <c r="G84" s="13" t="str">
        <f>IFERROR(VLOOKUP($C84,Grilla!$Q:$R,2,0),"-")</f>
        <v>-</v>
      </c>
      <c r="H84" s="14" t="str">
        <f t="shared" si="5"/>
        <v>-</v>
      </c>
      <c r="I84" s="14" t="str">
        <f>IFERROR(
IF(F84="Vidadent",VLOOKUP($D84,Grilla!$BD:$BG,4,0),
IF($H$7=4,VLOOKUP($F84&amp;$C84&amp;$D84,Grilla!$T:$X,5,0),
IF($H$7=5,VLOOKUP($F84&amp;$C84&amp;$D84,Grilla!$Z:$AD,5,0),
IF($H$7=6,VLOOKUP($F84&amp;$C84&amp;$D84,Grilla!$AF:$AJ,5,0),
IF($H$7=7,VLOOKUP($F84&amp;$C84&amp;$D84,Grilla!$AL:$AP,5,0),
IF($H$7=8,VLOOKUP($F84&amp;$C84&amp;$D84,Grilla!$AR:$AV,5,0),
IF($H$7=9,VLOOKUP($F84&amp;$C84&amp;$D84,Grilla!$AX:$BB,5,0)))))))),"-")</f>
        <v>-</v>
      </c>
      <c r="J84" s="14">
        <f t="shared" si="3"/>
        <v>0</v>
      </c>
      <c r="K84" s="120"/>
      <c r="L84" s="21"/>
      <c r="M84" s="21"/>
      <c r="N84" s="21"/>
      <c r="O84" s="40"/>
      <c r="S84" s="19"/>
    </row>
    <row r="85" spans="1:19">
      <c r="A85" s="19"/>
      <c r="B85" s="39"/>
      <c r="C85" s="82"/>
      <c r="D85" s="96"/>
      <c r="E85" s="97"/>
      <c r="F85" s="13" t="str">
        <f t="shared" si="4"/>
        <v>-</v>
      </c>
      <c r="G85" s="13" t="str">
        <f>IFERROR(VLOOKUP($C85,Grilla!$Q:$R,2,0),"-")</f>
        <v>-</v>
      </c>
      <c r="H85" s="14" t="str">
        <f t="shared" si="5"/>
        <v>-</v>
      </c>
      <c r="I85" s="14" t="str">
        <f>IFERROR(
IF(F85="Vidadent",VLOOKUP($D85,Grilla!$BD:$BG,4,0),
IF($H$7=4,VLOOKUP($F85&amp;$C85&amp;$D85,Grilla!$T:$X,5,0),
IF($H$7=5,VLOOKUP($F85&amp;$C85&amp;$D85,Grilla!$Z:$AD,5,0),
IF($H$7=6,VLOOKUP($F85&amp;$C85&amp;$D85,Grilla!$AF:$AJ,5,0),
IF($H$7=7,VLOOKUP($F85&amp;$C85&amp;$D85,Grilla!$AL:$AP,5,0),
IF($H$7=8,VLOOKUP($F85&amp;$C85&amp;$D85,Grilla!$AR:$AV,5,0),
IF($H$7=9,VLOOKUP($F85&amp;$C85&amp;$D85,Grilla!$AX:$BB,5,0)))))))),"-")</f>
        <v>-</v>
      </c>
      <c r="J85" s="14">
        <f t="shared" si="3"/>
        <v>0</v>
      </c>
      <c r="K85" s="120"/>
      <c r="L85" s="21"/>
      <c r="M85" s="21"/>
      <c r="N85" s="21"/>
      <c r="O85" s="40"/>
      <c r="S85" s="19"/>
    </row>
    <row r="86" spans="1:19">
      <c r="A86" s="19"/>
      <c r="B86" s="39"/>
      <c r="C86" s="82"/>
      <c r="D86" s="96"/>
      <c r="E86" s="97"/>
      <c r="F86" s="13" t="str">
        <f t="shared" si="4"/>
        <v>-</v>
      </c>
      <c r="G86" s="13" t="str">
        <f>IFERROR(VLOOKUP($C86,Grilla!$Q:$R,2,0),"-")</f>
        <v>-</v>
      </c>
      <c r="H86" s="14" t="str">
        <f t="shared" si="5"/>
        <v>-</v>
      </c>
      <c r="I86" s="14" t="str">
        <f>IFERROR(
IF(F86="Vidadent",VLOOKUP($D86,Grilla!$BD:$BG,4,0),
IF($H$7=4,VLOOKUP($F86&amp;$C86&amp;$D86,Grilla!$T:$X,5,0),
IF($H$7=5,VLOOKUP($F86&amp;$C86&amp;$D86,Grilla!$Z:$AD,5,0),
IF($H$7=6,VLOOKUP($F86&amp;$C86&amp;$D86,Grilla!$AF:$AJ,5,0),
IF($H$7=7,VLOOKUP($F86&amp;$C86&amp;$D86,Grilla!$AL:$AP,5,0),
IF($H$7=8,VLOOKUP($F86&amp;$C86&amp;$D86,Grilla!$AR:$AV,5,0),
IF($H$7=9,VLOOKUP($F86&amp;$C86&amp;$D86,Grilla!$AX:$BB,5,0)))))))),"-")</f>
        <v>-</v>
      </c>
      <c r="J86" s="14">
        <f t="shared" si="3"/>
        <v>0</v>
      </c>
      <c r="K86" s="120"/>
      <c r="L86" s="21"/>
      <c r="M86" s="21"/>
      <c r="N86" s="21"/>
      <c r="O86" s="40"/>
      <c r="S86" s="19"/>
    </row>
    <row r="87" spans="1:19">
      <c r="A87" s="19"/>
      <c r="B87" s="39"/>
      <c r="C87" s="82"/>
      <c r="D87" s="96"/>
      <c r="E87" s="97"/>
      <c r="F87" s="13" t="str">
        <f t="shared" si="4"/>
        <v>-</v>
      </c>
      <c r="G87" s="13" t="str">
        <f>IFERROR(VLOOKUP($C87,Grilla!$Q:$R,2,0),"-")</f>
        <v>-</v>
      </c>
      <c r="H87" s="14" t="str">
        <f t="shared" si="5"/>
        <v>-</v>
      </c>
      <c r="I87" s="14" t="str">
        <f>IFERROR(
IF(F87="Vidadent",VLOOKUP($D87,Grilla!$BD:$BG,4,0),
IF($H$7=4,VLOOKUP($F87&amp;$C87&amp;$D87,Grilla!$T:$X,5,0),
IF($H$7=5,VLOOKUP($F87&amp;$C87&amp;$D87,Grilla!$Z:$AD,5,0),
IF($H$7=6,VLOOKUP($F87&amp;$C87&amp;$D87,Grilla!$AF:$AJ,5,0),
IF($H$7=7,VLOOKUP($F87&amp;$C87&amp;$D87,Grilla!$AL:$AP,5,0),
IF($H$7=8,VLOOKUP($F87&amp;$C87&amp;$D87,Grilla!$AR:$AV,5,0),
IF($H$7=9,VLOOKUP($F87&amp;$C87&amp;$D87,Grilla!$AX:$BB,5,0)))))))),"-")</f>
        <v>-</v>
      </c>
      <c r="J87" s="14">
        <f t="shared" si="3"/>
        <v>0</v>
      </c>
      <c r="K87" s="120"/>
      <c r="L87" s="21"/>
      <c r="M87" s="21"/>
      <c r="N87" s="21"/>
      <c r="O87" s="40"/>
      <c r="S87" s="19"/>
    </row>
    <row r="88" spans="1:19">
      <c r="A88" s="19"/>
      <c r="B88" s="39"/>
      <c r="C88" s="82"/>
      <c r="D88" s="96"/>
      <c r="E88" s="97"/>
      <c r="F88" s="13" t="str">
        <f t="shared" si="4"/>
        <v>-</v>
      </c>
      <c r="G88" s="13" t="str">
        <f>IFERROR(VLOOKUP($C88,Grilla!$Q:$R,2,0),"-")</f>
        <v>-</v>
      </c>
      <c r="H88" s="14" t="str">
        <f t="shared" si="5"/>
        <v>-</v>
      </c>
      <c r="I88" s="14" t="str">
        <f>IFERROR(
IF(F88="Vidadent",VLOOKUP($D88,Grilla!$BD:$BG,4,0),
IF($H$7=4,VLOOKUP($F88&amp;$C88&amp;$D88,Grilla!$T:$X,5,0),
IF($H$7=5,VLOOKUP($F88&amp;$C88&amp;$D88,Grilla!$Z:$AD,5,0),
IF($H$7=6,VLOOKUP($F88&amp;$C88&amp;$D88,Grilla!$AF:$AJ,5,0),
IF($H$7=7,VLOOKUP($F88&amp;$C88&amp;$D88,Grilla!$AL:$AP,5,0),
IF($H$7=8,VLOOKUP($F88&amp;$C88&amp;$D88,Grilla!$AR:$AV,5,0),
IF($H$7=9,VLOOKUP($F88&amp;$C88&amp;$D88,Grilla!$AX:$BB,5,0)))))))),"-")</f>
        <v>-</v>
      </c>
      <c r="J88" s="14">
        <f t="shared" si="3"/>
        <v>0</v>
      </c>
      <c r="K88" s="120"/>
      <c r="L88" s="21"/>
      <c r="M88" s="21"/>
      <c r="N88" s="21"/>
      <c r="O88" s="40"/>
      <c r="S88" s="19"/>
    </row>
    <row r="89" spans="1:19">
      <c r="A89" s="19"/>
      <c r="B89" s="39"/>
      <c r="C89" s="82"/>
      <c r="D89" s="96"/>
      <c r="E89" s="97"/>
      <c r="F89" s="13" t="str">
        <f t="shared" si="4"/>
        <v>-</v>
      </c>
      <c r="G89" s="13" t="str">
        <f>IFERROR(VLOOKUP($C89,Grilla!$Q:$R,2,0),"-")</f>
        <v>-</v>
      </c>
      <c r="H89" s="14" t="str">
        <f t="shared" si="5"/>
        <v>-</v>
      </c>
      <c r="I89" s="14" t="str">
        <f>IFERROR(
IF(F89="Vidadent",VLOOKUP($D89,Grilla!$BD:$BG,4,0),
IF($H$7=4,VLOOKUP($F89&amp;$C89&amp;$D89,Grilla!$T:$X,5,0),
IF($H$7=5,VLOOKUP($F89&amp;$C89&amp;$D89,Grilla!$Z:$AD,5,0),
IF($H$7=6,VLOOKUP($F89&amp;$C89&amp;$D89,Grilla!$AF:$AJ,5,0),
IF($H$7=7,VLOOKUP($F89&amp;$C89&amp;$D89,Grilla!$AL:$AP,5,0),
IF($H$7=8,VLOOKUP($F89&amp;$C89&amp;$D89,Grilla!$AR:$AV,5,0),
IF($H$7=9,VLOOKUP($F89&amp;$C89&amp;$D89,Grilla!$AX:$BB,5,0)))))))),"-")</f>
        <v>-</v>
      </c>
      <c r="J89" s="14">
        <f t="shared" si="3"/>
        <v>0</v>
      </c>
      <c r="K89" s="120"/>
      <c r="L89" s="21"/>
      <c r="M89" s="21"/>
      <c r="N89" s="21"/>
      <c r="O89" s="40"/>
      <c r="S89" s="19"/>
    </row>
    <row r="90" spans="1:19">
      <c r="A90" s="19"/>
      <c r="B90" s="39"/>
      <c r="C90" s="82"/>
      <c r="D90" s="96"/>
      <c r="E90" s="97"/>
      <c r="F90" s="13" t="str">
        <f t="shared" ref="F90:F121" si="6">IF(OR(C90="Vehículos",C90="Crediconsumo",C90="Credisueldo",C90="Empresarial",C90="Vivienda",C90="Back_to_Back"),
"Colocación",IF(C90="Captación","Captación",
IF(OR(C90="TC_Agencias",C90="TC_Contact",C90="TC_Xsell"),"Tarjeta de Crédito",
IF(C90="Extrafinanciamiento","Extrafinanciamiento",IF(C90="Contact_Center","Contact_Center",IF(C90="Vidadent","Vidadent","-"))))))</f>
        <v>-</v>
      </c>
      <c r="G90" s="13" t="str">
        <f>IFERROR(VLOOKUP($C90,Grilla!$Q:$R,2,0),"-")</f>
        <v>-</v>
      </c>
      <c r="H90" s="14" t="str">
        <f t="shared" ref="H90:H121" si="7">IF($G90="Unidad",1,IF($G90="Millar",1000,IF($G90="Q25K",25000,IF($G90="Q50k",50000,"-"))))</f>
        <v>-</v>
      </c>
      <c r="I90" s="14" t="str">
        <f>IFERROR(
IF(F90="Vidadent",VLOOKUP($D90,Grilla!$BD:$BG,4,0),
IF($H$7=4,VLOOKUP($F90&amp;$C90&amp;$D90,Grilla!$T:$X,5,0),
IF($H$7=5,VLOOKUP($F90&amp;$C90&amp;$D90,Grilla!$Z:$AD,5,0),
IF($H$7=6,VLOOKUP($F90&amp;$C90&amp;$D90,Grilla!$AF:$AJ,5,0),
IF($H$7=7,VLOOKUP($F90&amp;$C90&amp;$D90,Grilla!$AL:$AP,5,0),
IF($H$7=8,VLOOKUP($F90&amp;$C90&amp;$D90,Grilla!$AR:$AV,5,0),
IF($H$7=9,VLOOKUP($F90&amp;$C90&amp;$D90,Grilla!$AX:$BB,5,0)))))))),"-")</f>
        <v>-</v>
      </c>
      <c r="J90" s="14">
        <f t="shared" si="3"/>
        <v>0</v>
      </c>
      <c r="K90" s="120"/>
      <c r="L90" s="21"/>
      <c r="M90" s="21"/>
      <c r="N90" s="21"/>
      <c r="O90" s="40"/>
      <c r="S90" s="19"/>
    </row>
    <row r="91" spans="1:19">
      <c r="A91" s="19"/>
      <c r="B91" s="39"/>
      <c r="C91" s="82"/>
      <c r="D91" s="96"/>
      <c r="E91" s="97"/>
      <c r="F91" s="13" t="str">
        <f t="shared" si="6"/>
        <v>-</v>
      </c>
      <c r="G91" s="13" t="str">
        <f>IFERROR(VLOOKUP($C91,Grilla!$Q:$R,2,0),"-")</f>
        <v>-</v>
      </c>
      <c r="H91" s="14" t="str">
        <f t="shared" si="7"/>
        <v>-</v>
      </c>
      <c r="I91" s="14" t="str">
        <f>IFERROR(
IF(F91="Vidadent",VLOOKUP($D91,Grilla!$BD:$BG,4,0),
IF($H$7=4,VLOOKUP($F91&amp;$C91&amp;$D91,Grilla!$T:$X,5,0),
IF($H$7=5,VLOOKUP($F91&amp;$C91&amp;$D91,Grilla!$Z:$AD,5,0),
IF($H$7=6,VLOOKUP($F91&amp;$C91&amp;$D91,Grilla!$AF:$AJ,5,0),
IF($H$7=7,VLOOKUP($F91&amp;$C91&amp;$D91,Grilla!$AL:$AP,5,0),
IF($H$7=8,VLOOKUP($F91&amp;$C91&amp;$D91,Grilla!$AR:$AV,5,0),
IF($H$7=9,VLOOKUP($F91&amp;$C91&amp;$D91,Grilla!$AX:$BB,5,0)))))))),"-")</f>
        <v>-</v>
      </c>
      <c r="J91" s="14">
        <f t="shared" ref="J91:J154" si="8">IF(IFERROR(IF(E91&gt;2000000,I91/H91*2000000,I91/H91*E91),0)&lt;0,0,IFERROR(IF(E91&gt;2000000,I91/H91*2000000,I91/H91*E91),0))</f>
        <v>0</v>
      </c>
      <c r="K91" s="120"/>
      <c r="L91" s="21"/>
      <c r="M91" s="21"/>
      <c r="N91" s="21"/>
      <c r="O91" s="40"/>
      <c r="S91" s="19"/>
    </row>
    <row r="92" spans="1:19">
      <c r="A92" s="19"/>
      <c r="B92" s="39"/>
      <c r="C92" s="82"/>
      <c r="D92" s="96"/>
      <c r="E92" s="97"/>
      <c r="F92" s="13" t="str">
        <f t="shared" si="6"/>
        <v>-</v>
      </c>
      <c r="G92" s="13" t="str">
        <f>IFERROR(VLOOKUP($C92,Grilla!$Q:$R,2,0),"-")</f>
        <v>-</v>
      </c>
      <c r="H92" s="14" t="str">
        <f t="shared" si="7"/>
        <v>-</v>
      </c>
      <c r="I92" s="14" t="str">
        <f>IFERROR(
IF(F92="Vidadent",VLOOKUP($D92,Grilla!$BD:$BG,4,0),
IF($H$7=4,VLOOKUP($F92&amp;$C92&amp;$D92,Grilla!$T:$X,5,0),
IF($H$7=5,VLOOKUP($F92&amp;$C92&amp;$D92,Grilla!$Z:$AD,5,0),
IF($H$7=6,VLOOKUP($F92&amp;$C92&amp;$D92,Grilla!$AF:$AJ,5,0),
IF($H$7=7,VLOOKUP($F92&amp;$C92&amp;$D92,Grilla!$AL:$AP,5,0),
IF($H$7=8,VLOOKUP($F92&amp;$C92&amp;$D92,Grilla!$AR:$AV,5,0),
IF($H$7=9,VLOOKUP($F92&amp;$C92&amp;$D92,Grilla!$AX:$BB,5,0)))))))),"-")</f>
        <v>-</v>
      </c>
      <c r="J92" s="14">
        <f t="shared" si="8"/>
        <v>0</v>
      </c>
      <c r="K92" s="120"/>
      <c r="L92" s="21"/>
      <c r="M92" s="21"/>
      <c r="N92" s="21"/>
      <c r="O92" s="40"/>
      <c r="S92" s="19"/>
    </row>
    <row r="93" spans="1:19">
      <c r="A93" s="19"/>
      <c r="B93" s="39"/>
      <c r="C93" s="82"/>
      <c r="D93" s="96"/>
      <c r="E93" s="97"/>
      <c r="F93" s="13" t="str">
        <f t="shared" si="6"/>
        <v>-</v>
      </c>
      <c r="G93" s="13" t="str">
        <f>IFERROR(VLOOKUP($C93,Grilla!$Q:$R,2,0),"-")</f>
        <v>-</v>
      </c>
      <c r="H93" s="14" t="str">
        <f t="shared" si="7"/>
        <v>-</v>
      </c>
      <c r="I93" s="14" t="str">
        <f>IFERROR(
IF(F93="Vidadent",VLOOKUP($D93,Grilla!$BD:$BG,4,0),
IF($H$7=4,VLOOKUP($F93&amp;$C93&amp;$D93,Grilla!$T:$X,5,0),
IF($H$7=5,VLOOKUP($F93&amp;$C93&amp;$D93,Grilla!$Z:$AD,5,0),
IF($H$7=6,VLOOKUP($F93&amp;$C93&amp;$D93,Grilla!$AF:$AJ,5,0),
IF($H$7=7,VLOOKUP($F93&amp;$C93&amp;$D93,Grilla!$AL:$AP,5,0),
IF($H$7=8,VLOOKUP($F93&amp;$C93&amp;$D93,Grilla!$AR:$AV,5,0),
IF($H$7=9,VLOOKUP($F93&amp;$C93&amp;$D93,Grilla!$AX:$BB,5,0)))))))),"-")</f>
        <v>-</v>
      </c>
      <c r="J93" s="14">
        <f t="shared" si="8"/>
        <v>0</v>
      </c>
      <c r="K93" s="120"/>
      <c r="L93" s="21"/>
      <c r="M93" s="21"/>
      <c r="N93" s="21"/>
      <c r="O93" s="40"/>
      <c r="S93" s="19"/>
    </row>
    <row r="94" spans="1:19">
      <c r="A94" s="19"/>
      <c r="B94" s="39"/>
      <c r="C94" s="82"/>
      <c r="D94" s="96"/>
      <c r="E94" s="97"/>
      <c r="F94" s="13" t="str">
        <f t="shared" si="6"/>
        <v>-</v>
      </c>
      <c r="G94" s="13" t="str">
        <f>IFERROR(VLOOKUP($C94,Grilla!$Q:$R,2,0),"-")</f>
        <v>-</v>
      </c>
      <c r="H94" s="14" t="str">
        <f t="shared" si="7"/>
        <v>-</v>
      </c>
      <c r="I94" s="14" t="str">
        <f>IFERROR(
IF(F94="Vidadent",VLOOKUP($D94,Grilla!$BD:$BG,4,0),
IF($H$7=4,VLOOKUP($F94&amp;$C94&amp;$D94,Grilla!$T:$X,5,0),
IF($H$7=5,VLOOKUP($F94&amp;$C94&amp;$D94,Grilla!$Z:$AD,5,0),
IF($H$7=6,VLOOKUP($F94&amp;$C94&amp;$D94,Grilla!$AF:$AJ,5,0),
IF($H$7=7,VLOOKUP($F94&amp;$C94&amp;$D94,Grilla!$AL:$AP,5,0),
IF($H$7=8,VLOOKUP($F94&amp;$C94&amp;$D94,Grilla!$AR:$AV,5,0),
IF($H$7=9,VLOOKUP($F94&amp;$C94&amp;$D94,Grilla!$AX:$BB,5,0)))))))),"-")</f>
        <v>-</v>
      </c>
      <c r="J94" s="14">
        <f t="shared" si="8"/>
        <v>0</v>
      </c>
      <c r="K94" s="120"/>
      <c r="L94" s="21"/>
      <c r="M94" s="21"/>
      <c r="N94" s="21"/>
      <c r="O94" s="40"/>
      <c r="S94" s="19"/>
    </row>
    <row r="95" spans="1:19">
      <c r="A95" s="19"/>
      <c r="B95" s="39"/>
      <c r="C95" s="82"/>
      <c r="D95" s="96"/>
      <c r="E95" s="97"/>
      <c r="F95" s="13" t="str">
        <f t="shared" si="6"/>
        <v>-</v>
      </c>
      <c r="G95" s="13" t="str">
        <f>IFERROR(VLOOKUP($C95,Grilla!$Q:$R,2,0),"-")</f>
        <v>-</v>
      </c>
      <c r="H95" s="14" t="str">
        <f t="shared" si="7"/>
        <v>-</v>
      </c>
      <c r="I95" s="14" t="str">
        <f>IFERROR(
IF(F95="Vidadent",VLOOKUP($D95,Grilla!$BD:$BG,4,0),
IF($H$7=4,VLOOKUP($F95&amp;$C95&amp;$D95,Grilla!$T:$X,5,0),
IF($H$7=5,VLOOKUP($F95&amp;$C95&amp;$D95,Grilla!$Z:$AD,5,0),
IF($H$7=6,VLOOKUP($F95&amp;$C95&amp;$D95,Grilla!$AF:$AJ,5,0),
IF($H$7=7,VLOOKUP($F95&amp;$C95&amp;$D95,Grilla!$AL:$AP,5,0),
IF($H$7=8,VLOOKUP($F95&amp;$C95&amp;$D95,Grilla!$AR:$AV,5,0),
IF($H$7=9,VLOOKUP($F95&amp;$C95&amp;$D95,Grilla!$AX:$BB,5,0)))))))),"-")</f>
        <v>-</v>
      </c>
      <c r="J95" s="14">
        <f t="shared" si="8"/>
        <v>0</v>
      </c>
      <c r="K95" s="120"/>
      <c r="L95" s="21"/>
      <c r="M95" s="21"/>
      <c r="N95" s="21"/>
      <c r="O95" s="40"/>
      <c r="S95" s="19"/>
    </row>
    <row r="96" spans="1:19">
      <c r="A96" s="19"/>
      <c r="B96" s="39"/>
      <c r="C96" s="82"/>
      <c r="D96" s="96"/>
      <c r="E96" s="97"/>
      <c r="F96" s="13" t="str">
        <f t="shared" si="6"/>
        <v>-</v>
      </c>
      <c r="G96" s="13" t="str">
        <f>IFERROR(VLOOKUP($C96,Grilla!$Q:$R,2,0),"-")</f>
        <v>-</v>
      </c>
      <c r="H96" s="14" t="str">
        <f t="shared" si="7"/>
        <v>-</v>
      </c>
      <c r="I96" s="14" t="str">
        <f>IFERROR(
IF(F96="Vidadent",VLOOKUP($D96,Grilla!$BD:$BG,4,0),
IF($H$7=4,VLOOKUP($F96&amp;$C96&amp;$D96,Grilla!$T:$X,5,0),
IF($H$7=5,VLOOKUP($F96&amp;$C96&amp;$D96,Grilla!$Z:$AD,5,0),
IF($H$7=6,VLOOKUP($F96&amp;$C96&amp;$D96,Grilla!$AF:$AJ,5,0),
IF($H$7=7,VLOOKUP($F96&amp;$C96&amp;$D96,Grilla!$AL:$AP,5,0),
IF($H$7=8,VLOOKUP($F96&amp;$C96&amp;$D96,Grilla!$AR:$AV,5,0),
IF($H$7=9,VLOOKUP($F96&amp;$C96&amp;$D96,Grilla!$AX:$BB,5,0)))))))),"-")</f>
        <v>-</v>
      </c>
      <c r="J96" s="14">
        <f t="shared" si="8"/>
        <v>0</v>
      </c>
      <c r="K96" s="120"/>
      <c r="L96" s="21"/>
      <c r="M96" s="21"/>
      <c r="N96" s="21"/>
      <c r="O96" s="40"/>
      <c r="S96" s="19"/>
    </row>
    <row r="97" spans="1:19">
      <c r="A97" s="19"/>
      <c r="B97" s="39"/>
      <c r="C97" s="82"/>
      <c r="D97" s="96"/>
      <c r="E97" s="97"/>
      <c r="F97" s="13" t="str">
        <f t="shared" si="6"/>
        <v>-</v>
      </c>
      <c r="G97" s="13" t="str">
        <f>IFERROR(VLOOKUP($C97,Grilla!$Q:$R,2,0),"-")</f>
        <v>-</v>
      </c>
      <c r="H97" s="14" t="str">
        <f t="shared" si="7"/>
        <v>-</v>
      </c>
      <c r="I97" s="14" t="str">
        <f>IFERROR(
IF(F97="Vidadent",VLOOKUP($D97,Grilla!$BD:$BG,4,0),
IF($H$7=4,VLOOKUP($F97&amp;$C97&amp;$D97,Grilla!$T:$X,5,0),
IF($H$7=5,VLOOKUP($F97&amp;$C97&amp;$D97,Grilla!$Z:$AD,5,0),
IF($H$7=6,VLOOKUP($F97&amp;$C97&amp;$D97,Grilla!$AF:$AJ,5,0),
IF($H$7=7,VLOOKUP($F97&amp;$C97&amp;$D97,Grilla!$AL:$AP,5,0),
IF($H$7=8,VLOOKUP($F97&amp;$C97&amp;$D97,Grilla!$AR:$AV,5,0),
IF($H$7=9,VLOOKUP($F97&amp;$C97&amp;$D97,Grilla!$AX:$BB,5,0)))))))),"-")</f>
        <v>-</v>
      </c>
      <c r="J97" s="14">
        <f t="shared" si="8"/>
        <v>0</v>
      </c>
      <c r="K97" s="120"/>
      <c r="L97" s="21"/>
      <c r="M97" s="21"/>
      <c r="N97" s="21"/>
      <c r="O97" s="40"/>
      <c r="S97" s="19"/>
    </row>
    <row r="98" spans="1:19">
      <c r="A98" s="19"/>
      <c r="B98" s="39"/>
      <c r="C98" s="82"/>
      <c r="D98" s="96"/>
      <c r="E98" s="97"/>
      <c r="F98" s="13" t="str">
        <f t="shared" si="6"/>
        <v>-</v>
      </c>
      <c r="G98" s="13" t="str">
        <f>IFERROR(VLOOKUP($C98,Grilla!$Q:$R,2,0),"-")</f>
        <v>-</v>
      </c>
      <c r="H98" s="14" t="str">
        <f t="shared" si="7"/>
        <v>-</v>
      </c>
      <c r="I98" s="14" t="str">
        <f>IFERROR(
IF(F98="Vidadent",VLOOKUP($D98,Grilla!$BD:$BG,4,0),
IF($H$7=4,VLOOKUP($F98&amp;$C98&amp;$D98,Grilla!$T:$X,5,0),
IF($H$7=5,VLOOKUP($F98&amp;$C98&amp;$D98,Grilla!$Z:$AD,5,0),
IF($H$7=6,VLOOKUP($F98&amp;$C98&amp;$D98,Grilla!$AF:$AJ,5,0),
IF($H$7=7,VLOOKUP($F98&amp;$C98&amp;$D98,Grilla!$AL:$AP,5,0),
IF($H$7=8,VLOOKUP($F98&amp;$C98&amp;$D98,Grilla!$AR:$AV,5,0),
IF($H$7=9,VLOOKUP($F98&amp;$C98&amp;$D98,Grilla!$AX:$BB,5,0)))))))),"-")</f>
        <v>-</v>
      </c>
      <c r="J98" s="14">
        <f t="shared" si="8"/>
        <v>0</v>
      </c>
      <c r="K98" s="120"/>
      <c r="L98" s="21"/>
      <c r="M98" s="21"/>
      <c r="N98" s="21"/>
      <c r="O98" s="40"/>
      <c r="S98" s="19"/>
    </row>
    <row r="99" spans="1:19">
      <c r="A99" s="19"/>
      <c r="B99" s="39"/>
      <c r="C99" s="82"/>
      <c r="D99" s="96"/>
      <c r="E99" s="97"/>
      <c r="F99" s="13" t="str">
        <f t="shared" si="6"/>
        <v>-</v>
      </c>
      <c r="G99" s="13" t="str">
        <f>IFERROR(VLOOKUP($C99,Grilla!$Q:$R,2,0),"-")</f>
        <v>-</v>
      </c>
      <c r="H99" s="14" t="str">
        <f t="shared" si="7"/>
        <v>-</v>
      </c>
      <c r="I99" s="14" t="str">
        <f>IFERROR(
IF(F99="Vidadent",VLOOKUP($D99,Grilla!$BD:$BG,4,0),
IF($H$7=4,VLOOKUP($F99&amp;$C99&amp;$D99,Grilla!$T:$X,5,0),
IF($H$7=5,VLOOKUP($F99&amp;$C99&amp;$D99,Grilla!$Z:$AD,5,0),
IF($H$7=6,VLOOKUP($F99&amp;$C99&amp;$D99,Grilla!$AF:$AJ,5,0),
IF($H$7=7,VLOOKUP($F99&amp;$C99&amp;$D99,Grilla!$AL:$AP,5,0),
IF($H$7=8,VLOOKUP($F99&amp;$C99&amp;$D99,Grilla!$AR:$AV,5,0),
IF($H$7=9,VLOOKUP($F99&amp;$C99&amp;$D99,Grilla!$AX:$BB,5,0)))))))),"-")</f>
        <v>-</v>
      </c>
      <c r="J99" s="14">
        <f t="shared" si="8"/>
        <v>0</v>
      </c>
      <c r="K99" s="120"/>
      <c r="L99" s="21"/>
      <c r="M99" s="21"/>
      <c r="N99" s="21"/>
      <c r="O99" s="40"/>
      <c r="S99" s="19"/>
    </row>
    <row r="100" spans="1:19">
      <c r="A100" s="19"/>
      <c r="B100" s="39"/>
      <c r="C100" s="82"/>
      <c r="D100" s="96"/>
      <c r="E100" s="97"/>
      <c r="F100" s="13" t="str">
        <f t="shared" si="6"/>
        <v>-</v>
      </c>
      <c r="G100" s="13" t="str">
        <f>IFERROR(VLOOKUP($C100,Grilla!$Q:$R,2,0),"-")</f>
        <v>-</v>
      </c>
      <c r="H100" s="14" t="str">
        <f t="shared" si="7"/>
        <v>-</v>
      </c>
      <c r="I100" s="14" t="str">
        <f>IFERROR(
IF(F100="Vidadent",VLOOKUP($D100,Grilla!$BD:$BG,4,0),
IF($H$7=4,VLOOKUP($F100&amp;$C100&amp;$D100,Grilla!$T:$X,5,0),
IF($H$7=5,VLOOKUP($F100&amp;$C100&amp;$D100,Grilla!$Z:$AD,5,0),
IF($H$7=6,VLOOKUP($F100&amp;$C100&amp;$D100,Grilla!$AF:$AJ,5,0),
IF($H$7=7,VLOOKUP($F100&amp;$C100&amp;$D100,Grilla!$AL:$AP,5,0),
IF($H$7=8,VLOOKUP($F100&amp;$C100&amp;$D100,Grilla!$AR:$AV,5,0),
IF($H$7=9,VLOOKUP($F100&amp;$C100&amp;$D100,Grilla!$AX:$BB,5,0)))))))),"-")</f>
        <v>-</v>
      </c>
      <c r="J100" s="14">
        <f t="shared" si="8"/>
        <v>0</v>
      </c>
      <c r="K100" s="120"/>
      <c r="L100" s="21"/>
      <c r="M100" s="21"/>
      <c r="N100" s="21"/>
      <c r="O100" s="40"/>
      <c r="S100" s="19"/>
    </row>
    <row r="101" spans="1:19">
      <c r="A101" s="19"/>
      <c r="B101" s="39"/>
      <c r="C101" s="82"/>
      <c r="D101" s="96"/>
      <c r="E101" s="97"/>
      <c r="F101" s="13" t="str">
        <f t="shared" si="6"/>
        <v>-</v>
      </c>
      <c r="G101" s="13" t="str">
        <f>IFERROR(VLOOKUP($C101,Grilla!$Q:$R,2,0),"-")</f>
        <v>-</v>
      </c>
      <c r="H101" s="14" t="str">
        <f t="shared" si="7"/>
        <v>-</v>
      </c>
      <c r="I101" s="14" t="str">
        <f>IFERROR(
IF(F101="Vidadent",VLOOKUP($D101,Grilla!$BD:$BG,4,0),
IF($H$7=4,VLOOKUP($F101&amp;$C101&amp;$D101,Grilla!$T:$X,5,0),
IF($H$7=5,VLOOKUP($F101&amp;$C101&amp;$D101,Grilla!$Z:$AD,5,0),
IF($H$7=6,VLOOKUP($F101&amp;$C101&amp;$D101,Grilla!$AF:$AJ,5,0),
IF($H$7=7,VLOOKUP($F101&amp;$C101&amp;$D101,Grilla!$AL:$AP,5,0),
IF($H$7=8,VLOOKUP($F101&amp;$C101&amp;$D101,Grilla!$AR:$AV,5,0),
IF($H$7=9,VLOOKUP($F101&amp;$C101&amp;$D101,Grilla!$AX:$BB,5,0)))))))),"-")</f>
        <v>-</v>
      </c>
      <c r="J101" s="14">
        <f t="shared" si="8"/>
        <v>0</v>
      </c>
      <c r="K101" s="120"/>
      <c r="L101" s="21"/>
      <c r="M101" s="21"/>
      <c r="N101" s="21"/>
      <c r="O101" s="40"/>
      <c r="S101" s="19"/>
    </row>
    <row r="102" spans="1:19">
      <c r="A102" s="19"/>
      <c r="B102" s="39"/>
      <c r="C102" s="82"/>
      <c r="D102" s="96"/>
      <c r="E102" s="97"/>
      <c r="F102" s="13" t="str">
        <f t="shared" si="6"/>
        <v>-</v>
      </c>
      <c r="G102" s="13" t="str">
        <f>IFERROR(VLOOKUP($C102,Grilla!$Q:$R,2,0),"-")</f>
        <v>-</v>
      </c>
      <c r="H102" s="14" t="str">
        <f t="shared" si="7"/>
        <v>-</v>
      </c>
      <c r="I102" s="14" t="str">
        <f>IFERROR(
IF(F102="Vidadent",VLOOKUP($D102,Grilla!$BD:$BG,4,0),
IF($H$7=4,VLOOKUP($F102&amp;$C102&amp;$D102,Grilla!$T:$X,5,0),
IF($H$7=5,VLOOKUP($F102&amp;$C102&amp;$D102,Grilla!$Z:$AD,5,0),
IF($H$7=6,VLOOKUP($F102&amp;$C102&amp;$D102,Grilla!$AF:$AJ,5,0),
IF($H$7=7,VLOOKUP($F102&amp;$C102&amp;$D102,Grilla!$AL:$AP,5,0),
IF($H$7=8,VLOOKUP($F102&amp;$C102&amp;$D102,Grilla!$AR:$AV,5,0),
IF($H$7=9,VLOOKUP($F102&amp;$C102&amp;$D102,Grilla!$AX:$BB,5,0)))))))),"-")</f>
        <v>-</v>
      </c>
      <c r="J102" s="14">
        <f t="shared" si="8"/>
        <v>0</v>
      </c>
      <c r="K102" s="120"/>
      <c r="L102" s="21"/>
      <c r="M102" s="21"/>
      <c r="N102" s="21"/>
      <c r="O102" s="40"/>
      <c r="S102" s="19"/>
    </row>
    <row r="103" spans="1:19">
      <c r="A103" s="19"/>
      <c r="B103" s="39"/>
      <c r="C103" s="82"/>
      <c r="D103" s="96"/>
      <c r="E103" s="97"/>
      <c r="F103" s="13" t="str">
        <f t="shared" si="6"/>
        <v>-</v>
      </c>
      <c r="G103" s="13" t="str">
        <f>IFERROR(VLOOKUP($C103,Grilla!$Q:$R,2,0),"-")</f>
        <v>-</v>
      </c>
      <c r="H103" s="14" t="str">
        <f t="shared" si="7"/>
        <v>-</v>
      </c>
      <c r="I103" s="14" t="str">
        <f>IFERROR(
IF(F103="Vidadent",VLOOKUP($D103,Grilla!$BD:$BG,4,0),
IF($H$7=4,VLOOKUP($F103&amp;$C103&amp;$D103,Grilla!$T:$X,5,0),
IF($H$7=5,VLOOKUP($F103&amp;$C103&amp;$D103,Grilla!$Z:$AD,5,0),
IF($H$7=6,VLOOKUP($F103&amp;$C103&amp;$D103,Grilla!$AF:$AJ,5,0),
IF($H$7=7,VLOOKUP($F103&amp;$C103&amp;$D103,Grilla!$AL:$AP,5,0),
IF($H$7=8,VLOOKUP($F103&amp;$C103&amp;$D103,Grilla!$AR:$AV,5,0),
IF($H$7=9,VLOOKUP($F103&amp;$C103&amp;$D103,Grilla!$AX:$BB,5,0)))))))),"-")</f>
        <v>-</v>
      </c>
      <c r="J103" s="14">
        <f t="shared" si="8"/>
        <v>0</v>
      </c>
      <c r="K103" s="120"/>
      <c r="L103" s="21"/>
      <c r="M103" s="21"/>
      <c r="N103" s="21"/>
      <c r="O103" s="40"/>
      <c r="S103" s="19"/>
    </row>
    <row r="104" spans="1:19">
      <c r="A104" s="19"/>
      <c r="B104" s="39"/>
      <c r="C104" s="82"/>
      <c r="D104" s="96"/>
      <c r="E104" s="97"/>
      <c r="F104" s="13" t="str">
        <f t="shared" si="6"/>
        <v>-</v>
      </c>
      <c r="G104" s="13" t="str">
        <f>IFERROR(VLOOKUP($C104,Grilla!$Q:$R,2,0),"-")</f>
        <v>-</v>
      </c>
      <c r="H104" s="14" t="str">
        <f t="shared" si="7"/>
        <v>-</v>
      </c>
      <c r="I104" s="14" t="str">
        <f>IFERROR(
IF(F104="Vidadent",VLOOKUP($D104,Grilla!$BD:$BG,4,0),
IF($H$7=4,VLOOKUP($F104&amp;$C104&amp;$D104,Grilla!$T:$X,5,0),
IF($H$7=5,VLOOKUP($F104&amp;$C104&amp;$D104,Grilla!$Z:$AD,5,0),
IF($H$7=6,VLOOKUP($F104&amp;$C104&amp;$D104,Grilla!$AF:$AJ,5,0),
IF($H$7=7,VLOOKUP($F104&amp;$C104&amp;$D104,Grilla!$AL:$AP,5,0),
IF($H$7=8,VLOOKUP($F104&amp;$C104&amp;$D104,Grilla!$AR:$AV,5,0),
IF($H$7=9,VLOOKUP($F104&amp;$C104&amp;$D104,Grilla!$AX:$BB,5,0)))))))),"-")</f>
        <v>-</v>
      </c>
      <c r="J104" s="14">
        <f t="shared" si="8"/>
        <v>0</v>
      </c>
      <c r="K104" s="120"/>
      <c r="L104" s="21"/>
      <c r="M104" s="21"/>
      <c r="N104" s="21"/>
      <c r="O104" s="40"/>
      <c r="S104" s="19"/>
    </row>
    <row r="105" spans="1:19">
      <c r="A105" s="19"/>
      <c r="B105" s="39"/>
      <c r="C105" s="82"/>
      <c r="D105" s="96"/>
      <c r="E105" s="97"/>
      <c r="F105" s="13" t="str">
        <f t="shared" si="6"/>
        <v>-</v>
      </c>
      <c r="G105" s="13" t="str">
        <f>IFERROR(VLOOKUP($C105,Grilla!$Q:$R,2,0),"-")</f>
        <v>-</v>
      </c>
      <c r="H105" s="14" t="str">
        <f t="shared" si="7"/>
        <v>-</v>
      </c>
      <c r="I105" s="14" t="str">
        <f>IFERROR(
IF(F105="Vidadent",VLOOKUP($D105,Grilla!$BD:$BG,4,0),
IF($H$7=4,VLOOKUP($F105&amp;$C105&amp;$D105,Grilla!$T:$X,5,0),
IF($H$7=5,VLOOKUP($F105&amp;$C105&amp;$D105,Grilla!$Z:$AD,5,0),
IF($H$7=6,VLOOKUP($F105&amp;$C105&amp;$D105,Grilla!$AF:$AJ,5,0),
IF($H$7=7,VLOOKUP($F105&amp;$C105&amp;$D105,Grilla!$AL:$AP,5,0),
IF($H$7=8,VLOOKUP($F105&amp;$C105&amp;$D105,Grilla!$AR:$AV,5,0),
IF($H$7=9,VLOOKUP($F105&amp;$C105&amp;$D105,Grilla!$AX:$BB,5,0)))))))),"-")</f>
        <v>-</v>
      </c>
      <c r="J105" s="14">
        <f t="shared" si="8"/>
        <v>0</v>
      </c>
      <c r="K105" s="120"/>
      <c r="L105" s="21"/>
      <c r="M105" s="21"/>
      <c r="N105" s="21"/>
      <c r="O105" s="40"/>
      <c r="S105" s="19"/>
    </row>
    <row r="106" spans="1:19">
      <c r="A106" s="19"/>
      <c r="B106" s="39"/>
      <c r="C106" s="82"/>
      <c r="D106" s="96"/>
      <c r="E106" s="97"/>
      <c r="F106" s="13" t="str">
        <f t="shared" si="6"/>
        <v>-</v>
      </c>
      <c r="G106" s="13" t="str">
        <f>IFERROR(VLOOKUP($C106,Grilla!$Q:$R,2,0),"-")</f>
        <v>-</v>
      </c>
      <c r="H106" s="14" t="str">
        <f t="shared" si="7"/>
        <v>-</v>
      </c>
      <c r="I106" s="14" t="str">
        <f>IFERROR(
IF(F106="Vidadent",VLOOKUP($D106,Grilla!$BD:$BG,4,0),
IF($H$7=4,VLOOKUP($F106&amp;$C106&amp;$D106,Grilla!$T:$X,5,0),
IF($H$7=5,VLOOKUP($F106&amp;$C106&amp;$D106,Grilla!$Z:$AD,5,0),
IF($H$7=6,VLOOKUP($F106&amp;$C106&amp;$D106,Grilla!$AF:$AJ,5,0),
IF($H$7=7,VLOOKUP($F106&amp;$C106&amp;$D106,Grilla!$AL:$AP,5,0),
IF($H$7=8,VLOOKUP($F106&amp;$C106&amp;$D106,Grilla!$AR:$AV,5,0),
IF($H$7=9,VLOOKUP($F106&amp;$C106&amp;$D106,Grilla!$AX:$BB,5,0)))))))),"-")</f>
        <v>-</v>
      </c>
      <c r="J106" s="14">
        <f t="shared" si="8"/>
        <v>0</v>
      </c>
      <c r="K106" s="120"/>
      <c r="L106" s="21"/>
      <c r="M106" s="21"/>
      <c r="N106" s="21"/>
      <c r="O106" s="40"/>
      <c r="S106" s="19"/>
    </row>
    <row r="107" spans="1:19">
      <c r="A107" s="19"/>
      <c r="B107" s="39"/>
      <c r="C107" s="82"/>
      <c r="D107" s="96"/>
      <c r="E107" s="97"/>
      <c r="F107" s="13" t="str">
        <f t="shared" si="6"/>
        <v>-</v>
      </c>
      <c r="G107" s="13" t="str">
        <f>IFERROR(VLOOKUP($C107,Grilla!$Q:$R,2,0),"-")</f>
        <v>-</v>
      </c>
      <c r="H107" s="14" t="str">
        <f t="shared" si="7"/>
        <v>-</v>
      </c>
      <c r="I107" s="14" t="str">
        <f>IFERROR(
IF(F107="Vidadent",VLOOKUP($D107,Grilla!$BD:$BG,4,0),
IF($H$7=4,VLOOKUP($F107&amp;$C107&amp;$D107,Grilla!$T:$X,5,0),
IF($H$7=5,VLOOKUP($F107&amp;$C107&amp;$D107,Grilla!$Z:$AD,5,0),
IF($H$7=6,VLOOKUP($F107&amp;$C107&amp;$D107,Grilla!$AF:$AJ,5,0),
IF($H$7=7,VLOOKUP($F107&amp;$C107&amp;$D107,Grilla!$AL:$AP,5,0),
IF($H$7=8,VLOOKUP($F107&amp;$C107&amp;$D107,Grilla!$AR:$AV,5,0),
IF($H$7=9,VLOOKUP($F107&amp;$C107&amp;$D107,Grilla!$AX:$BB,5,0)))))))),"-")</f>
        <v>-</v>
      </c>
      <c r="J107" s="14">
        <f t="shared" si="8"/>
        <v>0</v>
      </c>
      <c r="K107" s="120"/>
      <c r="L107" s="21"/>
      <c r="M107" s="21"/>
      <c r="N107" s="21"/>
      <c r="O107" s="40"/>
      <c r="S107" s="19"/>
    </row>
    <row r="108" spans="1:19">
      <c r="A108" s="19"/>
      <c r="B108" s="39"/>
      <c r="C108" s="82"/>
      <c r="D108" s="96"/>
      <c r="E108" s="97"/>
      <c r="F108" s="13" t="str">
        <f t="shared" si="6"/>
        <v>-</v>
      </c>
      <c r="G108" s="13" t="str">
        <f>IFERROR(VLOOKUP($C108,Grilla!$Q:$R,2,0),"-")</f>
        <v>-</v>
      </c>
      <c r="H108" s="14" t="str">
        <f t="shared" si="7"/>
        <v>-</v>
      </c>
      <c r="I108" s="14" t="str">
        <f>IFERROR(
IF(F108="Vidadent",VLOOKUP($D108,Grilla!$BD:$BG,4,0),
IF($H$7=4,VLOOKUP($F108&amp;$C108&amp;$D108,Grilla!$T:$X,5,0),
IF($H$7=5,VLOOKUP($F108&amp;$C108&amp;$D108,Grilla!$Z:$AD,5,0),
IF($H$7=6,VLOOKUP($F108&amp;$C108&amp;$D108,Grilla!$AF:$AJ,5,0),
IF($H$7=7,VLOOKUP($F108&amp;$C108&amp;$D108,Grilla!$AL:$AP,5,0),
IF($H$7=8,VLOOKUP($F108&amp;$C108&amp;$D108,Grilla!$AR:$AV,5,0),
IF($H$7=9,VLOOKUP($F108&amp;$C108&amp;$D108,Grilla!$AX:$BB,5,0)))))))),"-")</f>
        <v>-</v>
      </c>
      <c r="J108" s="14">
        <f t="shared" si="8"/>
        <v>0</v>
      </c>
      <c r="K108" s="120"/>
      <c r="L108" s="21"/>
      <c r="M108" s="21"/>
      <c r="N108" s="21"/>
      <c r="O108" s="40"/>
      <c r="S108" s="19"/>
    </row>
    <row r="109" spans="1:19">
      <c r="A109" s="19"/>
      <c r="B109" s="39"/>
      <c r="C109" s="82"/>
      <c r="D109" s="96"/>
      <c r="E109" s="97"/>
      <c r="F109" s="13" t="str">
        <f t="shared" si="6"/>
        <v>-</v>
      </c>
      <c r="G109" s="13" t="str">
        <f>IFERROR(VLOOKUP($C109,Grilla!$Q:$R,2,0),"-")</f>
        <v>-</v>
      </c>
      <c r="H109" s="14" t="str">
        <f t="shared" si="7"/>
        <v>-</v>
      </c>
      <c r="I109" s="14" t="str">
        <f>IFERROR(
IF(F109="Vidadent",VLOOKUP($D109,Grilla!$BD:$BG,4,0),
IF($H$7=4,VLOOKUP($F109&amp;$C109&amp;$D109,Grilla!$T:$X,5,0),
IF($H$7=5,VLOOKUP($F109&amp;$C109&amp;$D109,Grilla!$Z:$AD,5,0),
IF($H$7=6,VLOOKUP($F109&amp;$C109&amp;$D109,Grilla!$AF:$AJ,5,0),
IF($H$7=7,VLOOKUP($F109&amp;$C109&amp;$D109,Grilla!$AL:$AP,5,0),
IF($H$7=8,VLOOKUP($F109&amp;$C109&amp;$D109,Grilla!$AR:$AV,5,0),
IF($H$7=9,VLOOKUP($F109&amp;$C109&amp;$D109,Grilla!$AX:$BB,5,0)))))))),"-")</f>
        <v>-</v>
      </c>
      <c r="J109" s="14">
        <f t="shared" si="8"/>
        <v>0</v>
      </c>
      <c r="K109" s="120"/>
      <c r="L109" s="21"/>
      <c r="M109" s="21"/>
      <c r="N109" s="21"/>
      <c r="O109" s="40"/>
      <c r="S109" s="19"/>
    </row>
    <row r="110" spans="1:19">
      <c r="A110" s="19"/>
      <c r="B110" s="39"/>
      <c r="C110" s="82"/>
      <c r="D110" s="96"/>
      <c r="E110" s="97"/>
      <c r="F110" s="13" t="str">
        <f t="shared" si="6"/>
        <v>-</v>
      </c>
      <c r="G110" s="13" t="str">
        <f>IFERROR(VLOOKUP($C110,Grilla!$Q:$R,2,0),"-")</f>
        <v>-</v>
      </c>
      <c r="H110" s="14" t="str">
        <f t="shared" si="7"/>
        <v>-</v>
      </c>
      <c r="I110" s="14" t="str">
        <f>IFERROR(
IF(F110="Vidadent",VLOOKUP($D110,Grilla!$BD:$BG,4,0),
IF($H$7=4,VLOOKUP($F110&amp;$C110&amp;$D110,Grilla!$T:$X,5,0),
IF($H$7=5,VLOOKUP($F110&amp;$C110&amp;$D110,Grilla!$Z:$AD,5,0),
IF($H$7=6,VLOOKUP($F110&amp;$C110&amp;$D110,Grilla!$AF:$AJ,5,0),
IF($H$7=7,VLOOKUP($F110&amp;$C110&amp;$D110,Grilla!$AL:$AP,5,0),
IF($H$7=8,VLOOKUP($F110&amp;$C110&amp;$D110,Grilla!$AR:$AV,5,0),
IF($H$7=9,VLOOKUP($F110&amp;$C110&amp;$D110,Grilla!$AX:$BB,5,0)))))))),"-")</f>
        <v>-</v>
      </c>
      <c r="J110" s="14">
        <f t="shared" si="8"/>
        <v>0</v>
      </c>
      <c r="K110" s="120"/>
      <c r="L110" s="21"/>
      <c r="M110" s="21"/>
      <c r="N110" s="21"/>
      <c r="O110" s="40"/>
      <c r="S110" s="19"/>
    </row>
    <row r="111" spans="1:19">
      <c r="A111" s="19"/>
      <c r="B111" s="39"/>
      <c r="C111" s="82"/>
      <c r="D111" s="96"/>
      <c r="E111" s="97"/>
      <c r="F111" s="13" t="str">
        <f t="shared" si="6"/>
        <v>-</v>
      </c>
      <c r="G111" s="13" t="str">
        <f>IFERROR(VLOOKUP($C111,Grilla!$Q:$R,2,0),"-")</f>
        <v>-</v>
      </c>
      <c r="H111" s="14" t="str">
        <f t="shared" si="7"/>
        <v>-</v>
      </c>
      <c r="I111" s="14" t="str">
        <f>IFERROR(
IF(F111="Vidadent",VLOOKUP($D111,Grilla!$BD:$BG,4,0),
IF($H$7=4,VLOOKUP($F111&amp;$C111&amp;$D111,Grilla!$T:$X,5,0),
IF($H$7=5,VLOOKUP($F111&amp;$C111&amp;$D111,Grilla!$Z:$AD,5,0),
IF($H$7=6,VLOOKUP($F111&amp;$C111&amp;$D111,Grilla!$AF:$AJ,5,0),
IF($H$7=7,VLOOKUP($F111&amp;$C111&amp;$D111,Grilla!$AL:$AP,5,0),
IF($H$7=8,VLOOKUP($F111&amp;$C111&amp;$D111,Grilla!$AR:$AV,5,0),
IF($H$7=9,VLOOKUP($F111&amp;$C111&amp;$D111,Grilla!$AX:$BB,5,0)))))))),"-")</f>
        <v>-</v>
      </c>
      <c r="J111" s="14">
        <f t="shared" si="8"/>
        <v>0</v>
      </c>
      <c r="K111" s="120"/>
      <c r="L111" s="21"/>
      <c r="M111" s="21"/>
      <c r="N111" s="21"/>
      <c r="O111" s="40"/>
      <c r="S111" s="19"/>
    </row>
    <row r="112" spans="1:19">
      <c r="A112" s="19"/>
      <c r="B112" s="39"/>
      <c r="C112" s="82"/>
      <c r="D112" s="96"/>
      <c r="E112" s="97"/>
      <c r="F112" s="13" t="str">
        <f t="shared" si="6"/>
        <v>-</v>
      </c>
      <c r="G112" s="13" t="str">
        <f>IFERROR(VLOOKUP($C112,Grilla!$Q:$R,2,0),"-")</f>
        <v>-</v>
      </c>
      <c r="H112" s="14" t="str">
        <f t="shared" si="7"/>
        <v>-</v>
      </c>
      <c r="I112" s="14" t="str">
        <f>IFERROR(
IF(F112="Vidadent",VLOOKUP($D112,Grilla!$BD:$BG,4,0),
IF($H$7=4,VLOOKUP($F112&amp;$C112&amp;$D112,Grilla!$T:$X,5,0),
IF($H$7=5,VLOOKUP($F112&amp;$C112&amp;$D112,Grilla!$Z:$AD,5,0),
IF($H$7=6,VLOOKUP($F112&amp;$C112&amp;$D112,Grilla!$AF:$AJ,5,0),
IF($H$7=7,VLOOKUP($F112&amp;$C112&amp;$D112,Grilla!$AL:$AP,5,0),
IF($H$7=8,VLOOKUP($F112&amp;$C112&amp;$D112,Grilla!$AR:$AV,5,0),
IF($H$7=9,VLOOKUP($F112&amp;$C112&amp;$D112,Grilla!$AX:$BB,5,0)))))))),"-")</f>
        <v>-</v>
      </c>
      <c r="J112" s="14">
        <f t="shared" si="8"/>
        <v>0</v>
      </c>
      <c r="K112" s="120"/>
      <c r="L112" s="21"/>
      <c r="M112" s="21"/>
      <c r="N112" s="21"/>
      <c r="O112" s="40"/>
      <c r="S112" s="19"/>
    </row>
    <row r="113" spans="1:19">
      <c r="A113" s="19"/>
      <c r="B113" s="39"/>
      <c r="C113" s="82"/>
      <c r="D113" s="96"/>
      <c r="E113" s="97"/>
      <c r="F113" s="13" t="str">
        <f t="shared" si="6"/>
        <v>-</v>
      </c>
      <c r="G113" s="13" t="str">
        <f>IFERROR(VLOOKUP($C113,Grilla!$Q:$R,2,0),"-")</f>
        <v>-</v>
      </c>
      <c r="H113" s="14" t="str">
        <f t="shared" si="7"/>
        <v>-</v>
      </c>
      <c r="I113" s="14" t="str">
        <f>IFERROR(
IF(F113="Vidadent",VLOOKUP($D113,Grilla!$BD:$BG,4,0),
IF($H$7=4,VLOOKUP($F113&amp;$C113&amp;$D113,Grilla!$T:$X,5,0),
IF($H$7=5,VLOOKUP($F113&amp;$C113&amp;$D113,Grilla!$Z:$AD,5,0),
IF($H$7=6,VLOOKUP($F113&amp;$C113&amp;$D113,Grilla!$AF:$AJ,5,0),
IF($H$7=7,VLOOKUP($F113&amp;$C113&amp;$D113,Grilla!$AL:$AP,5,0),
IF($H$7=8,VLOOKUP($F113&amp;$C113&amp;$D113,Grilla!$AR:$AV,5,0),
IF($H$7=9,VLOOKUP($F113&amp;$C113&amp;$D113,Grilla!$AX:$BB,5,0)))))))),"-")</f>
        <v>-</v>
      </c>
      <c r="J113" s="14">
        <f t="shared" si="8"/>
        <v>0</v>
      </c>
      <c r="K113" s="120"/>
      <c r="L113" s="21"/>
      <c r="M113" s="21"/>
      <c r="N113" s="21"/>
      <c r="O113" s="40"/>
      <c r="S113" s="19"/>
    </row>
    <row r="114" spans="1:19">
      <c r="A114" s="19"/>
      <c r="B114" s="39"/>
      <c r="C114" s="82"/>
      <c r="D114" s="96"/>
      <c r="E114" s="97"/>
      <c r="F114" s="13" t="str">
        <f t="shared" si="6"/>
        <v>-</v>
      </c>
      <c r="G114" s="13" t="str">
        <f>IFERROR(VLOOKUP($C114,Grilla!$Q:$R,2,0),"-")</f>
        <v>-</v>
      </c>
      <c r="H114" s="14" t="str">
        <f t="shared" si="7"/>
        <v>-</v>
      </c>
      <c r="I114" s="14" t="str">
        <f>IFERROR(
IF(F114="Vidadent",VLOOKUP($D114,Grilla!$BD:$BG,4,0),
IF($H$7=4,VLOOKUP($F114&amp;$C114&amp;$D114,Grilla!$T:$X,5,0),
IF($H$7=5,VLOOKUP($F114&amp;$C114&amp;$D114,Grilla!$Z:$AD,5,0),
IF($H$7=6,VLOOKUP($F114&amp;$C114&amp;$D114,Grilla!$AF:$AJ,5,0),
IF($H$7=7,VLOOKUP($F114&amp;$C114&amp;$D114,Grilla!$AL:$AP,5,0),
IF($H$7=8,VLOOKUP($F114&amp;$C114&amp;$D114,Grilla!$AR:$AV,5,0),
IF($H$7=9,VLOOKUP($F114&amp;$C114&amp;$D114,Grilla!$AX:$BB,5,0)))))))),"-")</f>
        <v>-</v>
      </c>
      <c r="J114" s="14">
        <f t="shared" si="8"/>
        <v>0</v>
      </c>
      <c r="K114" s="120"/>
      <c r="L114" s="21"/>
      <c r="M114" s="21"/>
      <c r="N114" s="21"/>
      <c r="O114" s="40"/>
      <c r="S114" s="19"/>
    </row>
    <row r="115" spans="1:19">
      <c r="A115" s="19"/>
      <c r="B115" s="39"/>
      <c r="C115" s="82"/>
      <c r="D115" s="96"/>
      <c r="E115" s="97"/>
      <c r="F115" s="13" t="str">
        <f t="shared" si="6"/>
        <v>-</v>
      </c>
      <c r="G115" s="13" t="str">
        <f>IFERROR(VLOOKUP($C115,Grilla!$Q:$R,2,0),"-")</f>
        <v>-</v>
      </c>
      <c r="H115" s="14" t="str">
        <f t="shared" si="7"/>
        <v>-</v>
      </c>
      <c r="I115" s="14" t="str">
        <f>IFERROR(
IF(F115="Vidadent",VLOOKUP($D115,Grilla!$BD:$BG,4,0),
IF($H$7=4,VLOOKUP($F115&amp;$C115&amp;$D115,Grilla!$T:$X,5,0),
IF($H$7=5,VLOOKUP($F115&amp;$C115&amp;$D115,Grilla!$Z:$AD,5,0),
IF($H$7=6,VLOOKUP($F115&amp;$C115&amp;$D115,Grilla!$AF:$AJ,5,0),
IF($H$7=7,VLOOKUP($F115&amp;$C115&amp;$D115,Grilla!$AL:$AP,5,0),
IF($H$7=8,VLOOKUP($F115&amp;$C115&amp;$D115,Grilla!$AR:$AV,5,0),
IF($H$7=9,VLOOKUP($F115&amp;$C115&amp;$D115,Grilla!$AX:$BB,5,0)))))))),"-")</f>
        <v>-</v>
      </c>
      <c r="J115" s="14">
        <f t="shared" si="8"/>
        <v>0</v>
      </c>
      <c r="K115" s="120"/>
      <c r="L115" s="21"/>
      <c r="M115" s="21"/>
      <c r="N115" s="21"/>
      <c r="O115" s="40"/>
      <c r="S115" s="19"/>
    </row>
    <row r="116" spans="1:19">
      <c r="A116" s="19"/>
      <c r="B116" s="39"/>
      <c r="C116" s="82"/>
      <c r="D116" s="96"/>
      <c r="E116" s="97"/>
      <c r="F116" s="13" t="str">
        <f t="shared" si="6"/>
        <v>-</v>
      </c>
      <c r="G116" s="13" t="str">
        <f>IFERROR(VLOOKUP($C116,Grilla!$Q:$R,2,0),"-")</f>
        <v>-</v>
      </c>
      <c r="H116" s="14" t="str">
        <f t="shared" si="7"/>
        <v>-</v>
      </c>
      <c r="I116" s="14" t="str">
        <f>IFERROR(
IF(F116="Vidadent",VLOOKUP($D116,Grilla!$BD:$BG,4,0),
IF($H$7=4,VLOOKUP($F116&amp;$C116&amp;$D116,Grilla!$T:$X,5,0),
IF($H$7=5,VLOOKUP($F116&amp;$C116&amp;$D116,Grilla!$Z:$AD,5,0),
IF($H$7=6,VLOOKUP($F116&amp;$C116&amp;$D116,Grilla!$AF:$AJ,5,0),
IF($H$7=7,VLOOKUP($F116&amp;$C116&amp;$D116,Grilla!$AL:$AP,5,0),
IF($H$7=8,VLOOKUP($F116&amp;$C116&amp;$D116,Grilla!$AR:$AV,5,0),
IF($H$7=9,VLOOKUP($F116&amp;$C116&amp;$D116,Grilla!$AX:$BB,5,0)))))))),"-")</f>
        <v>-</v>
      </c>
      <c r="J116" s="14">
        <f t="shared" si="8"/>
        <v>0</v>
      </c>
      <c r="K116" s="120"/>
      <c r="L116" s="21"/>
      <c r="M116" s="21"/>
      <c r="N116" s="21"/>
      <c r="O116" s="40"/>
      <c r="S116" s="19"/>
    </row>
    <row r="117" spans="1:19">
      <c r="A117" s="19"/>
      <c r="B117" s="39"/>
      <c r="C117" s="82"/>
      <c r="D117" s="96"/>
      <c r="E117" s="97"/>
      <c r="F117" s="13" t="str">
        <f t="shared" si="6"/>
        <v>-</v>
      </c>
      <c r="G117" s="13" t="str">
        <f>IFERROR(VLOOKUP($C117,Grilla!$Q:$R,2,0),"-")</f>
        <v>-</v>
      </c>
      <c r="H117" s="14" t="str">
        <f t="shared" si="7"/>
        <v>-</v>
      </c>
      <c r="I117" s="14" t="str">
        <f>IFERROR(
IF(F117="Vidadent",VLOOKUP($D117,Grilla!$BD:$BG,4,0),
IF($H$7=4,VLOOKUP($F117&amp;$C117&amp;$D117,Grilla!$T:$X,5,0),
IF($H$7=5,VLOOKUP($F117&amp;$C117&amp;$D117,Grilla!$Z:$AD,5,0),
IF($H$7=6,VLOOKUP($F117&amp;$C117&amp;$D117,Grilla!$AF:$AJ,5,0),
IF($H$7=7,VLOOKUP($F117&amp;$C117&amp;$D117,Grilla!$AL:$AP,5,0),
IF($H$7=8,VLOOKUP($F117&amp;$C117&amp;$D117,Grilla!$AR:$AV,5,0),
IF($H$7=9,VLOOKUP($F117&amp;$C117&amp;$D117,Grilla!$AX:$BB,5,0)))))))),"-")</f>
        <v>-</v>
      </c>
      <c r="J117" s="14">
        <f t="shared" si="8"/>
        <v>0</v>
      </c>
      <c r="K117" s="120"/>
      <c r="L117" s="21"/>
      <c r="M117" s="21"/>
      <c r="N117" s="21"/>
      <c r="O117" s="40"/>
      <c r="S117" s="19"/>
    </row>
    <row r="118" spans="1:19">
      <c r="A118" s="19"/>
      <c r="B118" s="39"/>
      <c r="C118" s="82"/>
      <c r="D118" s="96"/>
      <c r="E118" s="97"/>
      <c r="F118" s="13" t="str">
        <f t="shared" si="6"/>
        <v>-</v>
      </c>
      <c r="G118" s="13" t="str">
        <f>IFERROR(VLOOKUP($C118,Grilla!$Q:$R,2,0),"-")</f>
        <v>-</v>
      </c>
      <c r="H118" s="14" t="str">
        <f t="shared" si="7"/>
        <v>-</v>
      </c>
      <c r="I118" s="14" t="str">
        <f>IFERROR(
IF(F118="Vidadent",VLOOKUP($D118,Grilla!$BD:$BG,4,0),
IF($H$7=4,VLOOKUP($F118&amp;$C118&amp;$D118,Grilla!$T:$X,5,0),
IF($H$7=5,VLOOKUP($F118&amp;$C118&amp;$D118,Grilla!$Z:$AD,5,0),
IF($H$7=6,VLOOKUP($F118&amp;$C118&amp;$D118,Grilla!$AF:$AJ,5,0),
IF($H$7=7,VLOOKUP($F118&amp;$C118&amp;$D118,Grilla!$AL:$AP,5,0),
IF($H$7=8,VLOOKUP($F118&amp;$C118&amp;$D118,Grilla!$AR:$AV,5,0),
IF($H$7=9,VLOOKUP($F118&amp;$C118&amp;$D118,Grilla!$AX:$BB,5,0)))))))),"-")</f>
        <v>-</v>
      </c>
      <c r="J118" s="14">
        <f t="shared" si="8"/>
        <v>0</v>
      </c>
      <c r="K118" s="120"/>
      <c r="L118" s="21"/>
      <c r="M118" s="21"/>
      <c r="N118" s="21"/>
      <c r="O118" s="40"/>
      <c r="S118" s="19"/>
    </row>
    <row r="119" spans="1:19">
      <c r="A119" s="19"/>
      <c r="B119" s="39"/>
      <c r="C119" s="82"/>
      <c r="D119" s="96"/>
      <c r="E119" s="97"/>
      <c r="F119" s="13" t="str">
        <f t="shared" si="6"/>
        <v>-</v>
      </c>
      <c r="G119" s="13" t="str">
        <f>IFERROR(VLOOKUP($C119,Grilla!$Q:$R,2,0),"-")</f>
        <v>-</v>
      </c>
      <c r="H119" s="14" t="str">
        <f t="shared" si="7"/>
        <v>-</v>
      </c>
      <c r="I119" s="14" t="str">
        <f>IFERROR(
IF(F119="Vidadent",VLOOKUP($D119,Grilla!$BD:$BG,4,0),
IF($H$7=4,VLOOKUP($F119&amp;$C119&amp;$D119,Grilla!$T:$X,5,0),
IF($H$7=5,VLOOKUP($F119&amp;$C119&amp;$D119,Grilla!$Z:$AD,5,0),
IF($H$7=6,VLOOKUP($F119&amp;$C119&amp;$D119,Grilla!$AF:$AJ,5,0),
IF($H$7=7,VLOOKUP($F119&amp;$C119&amp;$D119,Grilla!$AL:$AP,5,0),
IF($H$7=8,VLOOKUP($F119&amp;$C119&amp;$D119,Grilla!$AR:$AV,5,0),
IF($H$7=9,VLOOKUP($F119&amp;$C119&amp;$D119,Grilla!$AX:$BB,5,0)))))))),"-")</f>
        <v>-</v>
      </c>
      <c r="J119" s="14">
        <f t="shared" si="8"/>
        <v>0</v>
      </c>
      <c r="K119" s="120"/>
      <c r="L119" s="21"/>
      <c r="M119" s="21"/>
      <c r="N119" s="21"/>
      <c r="O119" s="40"/>
      <c r="S119" s="19"/>
    </row>
    <row r="120" spans="1:19">
      <c r="A120" s="19"/>
      <c r="B120" s="39"/>
      <c r="C120" s="82"/>
      <c r="D120" s="96"/>
      <c r="E120" s="97"/>
      <c r="F120" s="13" t="str">
        <f t="shared" si="6"/>
        <v>-</v>
      </c>
      <c r="G120" s="13" t="str">
        <f>IFERROR(VLOOKUP($C120,Grilla!$Q:$R,2,0),"-")</f>
        <v>-</v>
      </c>
      <c r="H120" s="14" t="str">
        <f t="shared" si="7"/>
        <v>-</v>
      </c>
      <c r="I120" s="14" t="str">
        <f>IFERROR(
IF(F120="Vidadent",VLOOKUP($D120,Grilla!$BD:$BG,4,0),
IF($H$7=4,VLOOKUP($F120&amp;$C120&amp;$D120,Grilla!$T:$X,5,0),
IF($H$7=5,VLOOKUP($F120&amp;$C120&amp;$D120,Grilla!$Z:$AD,5,0),
IF($H$7=6,VLOOKUP($F120&amp;$C120&amp;$D120,Grilla!$AF:$AJ,5,0),
IF($H$7=7,VLOOKUP($F120&amp;$C120&amp;$D120,Grilla!$AL:$AP,5,0),
IF($H$7=8,VLOOKUP($F120&amp;$C120&amp;$D120,Grilla!$AR:$AV,5,0),
IF($H$7=9,VLOOKUP($F120&amp;$C120&amp;$D120,Grilla!$AX:$BB,5,0)))))))),"-")</f>
        <v>-</v>
      </c>
      <c r="J120" s="14">
        <f t="shared" si="8"/>
        <v>0</v>
      </c>
      <c r="K120" s="120"/>
      <c r="L120" s="21"/>
      <c r="M120" s="21"/>
      <c r="N120" s="21"/>
      <c r="O120" s="40"/>
      <c r="S120" s="19"/>
    </row>
    <row r="121" spans="1:19">
      <c r="A121" s="19"/>
      <c r="B121" s="39"/>
      <c r="C121" s="82"/>
      <c r="D121" s="96"/>
      <c r="E121" s="97"/>
      <c r="F121" s="13" t="str">
        <f t="shared" si="6"/>
        <v>-</v>
      </c>
      <c r="G121" s="13" t="str">
        <f>IFERROR(VLOOKUP($C121,Grilla!$Q:$R,2,0),"-")</f>
        <v>-</v>
      </c>
      <c r="H121" s="14" t="str">
        <f t="shared" si="7"/>
        <v>-</v>
      </c>
      <c r="I121" s="14" t="str">
        <f>IFERROR(
IF(F121="Vidadent",VLOOKUP($D121,Grilla!$BD:$BG,4,0),
IF($H$7=4,VLOOKUP($F121&amp;$C121&amp;$D121,Grilla!$T:$X,5,0),
IF($H$7=5,VLOOKUP($F121&amp;$C121&amp;$D121,Grilla!$Z:$AD,5,0),
IF($H$7=6,VLOOKUP($F121&amp;$C121&amp;$D121,Grilla!$AF:$AJ,5,0),
IF($H$7=7,VLOOKUP($F121&amp;$C121&amp;$D121,Grilla!$AL:$AP,5,0),
IF($H$7=8,VLOOKUP($F121&amp;$C121&amp;$D121,Grilla!$AR:$AV,5,0),
IF($H$7=9,VLOOKUP($F121&amp;$C121&amp;$D121,Grilla!$AX:$BB,5,0)))))))),"-")</f>
        <v>-</v>
      </c>
      <c r="J121" s="14">
        <f t="shared" si="8"/>
        <v>0</v>
      </c>
      <c r="K121" s="120"/>
      <c r="L121" s="21"/>
      <c r="M121" s="21"/>
      <c r="N121" s="21"/>
      <c r="O121" s="40"/>
      <c r="S121" s="19"/>
    </row>
    <row r="122" spans="1:19">
      <c r="A122" s="19"/>
      <c r="B122" s="39"/>
      <c r="C122" s="82"/>
      <c r="D122" s="96"/>
      <c r="E122" s="97"/>
      <c r="F122" s="13" t="str">
        <f t="shared" ref="F122:F153" si="9">IF(OR(C122="Vehículos",C122="Crediconsumo",C122="Credisueldo",C122="Empresarial",C122="Vivienda",C122="Back_to_Back"),
"Colocación",IF(C122="Captación","Captación",
IF(OR(C122="TC_Agencias",C122="TC_Contact",C122="TC_Xsell"),"Tarjeta de Crédito",
IF(C122="Extrafinanciamiento","Extrafinanciamiento",IF(C122="Contact_Center","Contact_Center",IF(C122="Vidadent","Vidadent","-"))))))</f>
        <v>-</v>
      </c>
      <c r="G122" s="13" t="str">
        <f>IFERROR(VLOOKUP($C122,Grilla!$Q:$R,2,0),"-")</f>
        <v>-</v>
      </c>
      <c r="H122" s="14" t="str">
        <f t="shared" ref="H122:H153" si="10">IF($G122="Unidad",1,IF($G122="Millar",1000,IF($G122="Q25K",25000,IF($G122="Q50k",50000,"-"))))</f>
        <v>-</v>
      </c>
      <c r="I122" s="14" t="str">
        <f>IFERROR(
IF(F122="Vidadent",VLOOKUP($D122,Grilla!$BD:$BG,4,0),
IF($H$7=4,VLOOKUP($F122&amp;$C122&amp;$D122,Grilla!$T:$X,5,0),
IF($H$7=5,VLOOKUP($F122&amp;$C122&amp;$D122,Grilla!$Z:$AD,5,0),
IF($H$7=6,VLOOKUP($F122&amp;$C122&amp;$D122,Grilla!$AF:$AJ,5,0),
IF($H$7=7,VLOOKUP($F122&amp;$C122&amp;$D122,Grilla!$AL:$AP,5,0),
IF($H$7=8,VLOOKUP($F122&amp;$C122&amp;$D122,Grilla!$AR:$AV,5,0),
IF($H$7=9,VLOOKUP($F122&amp;$C122&amp;$D122,Grilla!$AX:$BB,5,0)))))))),"-")</f>
        <v>-</v>
      </c>
      <c r="J122" s="14">
        <f t="shared" si="8"/>
        <v>0</v>
      </c>
      <c r="K122" s="120"/>
      <c r="L122" s="21"/>
      <c r="M122" s="21"/>
      <c r="N122" s="21"/>
      <c r="O122" s="40"/>
      <c r="S122" s="19"/>
    </row>
    <row r="123" spans="1:19">
      <c r="A123" s="19"/>
      <c r="B123" s="39"/>
      <c r="C123" s="82"/>
      <c r="D123" s="96"/>
      <c r="E123" s="97"/>
      <c r="F123" s="13" t="str">
        <f t="shared" si="9"/>
        <v>-</v>
      </c>
      <c r="G123" s="13" t="str">
        <f>IFERROR(VLOOKUP($C123,Grilla!$Q:$R,2,0),"-")</f>
        <v>-</v>
      </c>
      <c r="H123" s="14" t="str">
        <f t="shared" si="10"/>
        <v>-</v>
      </c>
      <c r="I123" s="14" t="str">
        <f>IFERROR(
IF(F123="Vidadent",VLOOKUP($D123,Grilla!$BD:$BG,4,0),
IF($H$7=4,VLOOKUP($F123&amp;$C123&amp;$D123,Grilla!$T:$X,5,0),
IF($H$7=5,VLOOKUP($F123&amp;$C123&amp;$D123,Grilla!$Z:$AD,5,0),
IF($H$7=6,VLOOKUP($F123&amp;$C123&amp;$D123,Grilla!$AF:$AJ,5,0),
IF($H$7=7,VLOOKUP($F123&amp;$C123&amp;$D123,Grilla!$AL:$AP,5,0),
IF($H$7=8,VLOOKUP($F123&amp;$C123&amp;$D123,Grilla!$AR:$AV,5,0),
IF($H$7=9,VLOOKUP($F123&amp;$C123&amp;$D123,Grilla!$AX:$BB,5,0)))))))),"-")</f>
        <v>-</v>
      </c>
      <c r="J123" s="14">
        <f t="shared" si="8"/>
        <v>0</v>
      </c>
      <c r="K123" s="120"/>
      <c r="L123" s="21"/>
      <c r="M123" s="21"/>
      <c r="N123" s="21"/>
      <c r="O123" s="40"/>
      <c r="S123" s="19"/>
    </row>
    <row r="124" spans="1:19">
      <c r="A124" s="19"/>
      <c r="B124" s="39"/>
      <c r="C124" s="82"/>
      <c r="D124" s="96"/>
      <c r="E124" s="97"/>
      <c r="F124" s="13" t="str">
        <f t="shared" si="9"/>
        <v>-</v>
      </c>
      <c r="G124" s="13" t="str">
        <f>IFERROR(VLOOKUP($C124,Grilla!$Q:$R,2,0),"-")</f>
        <v>-</v>
      </c>
      <c r="H124" s="14" t="str">
        <f t="shared" si="10"/>
        <v>-</v>
      </c>
      <c r="I124" s="14" t="str">
        <f>IFERROR(
IF(F124="Vidadent",VLOOKUP($D124,Grilla!$BD:$BG,4,0),
IF($H$7=4,VLOOKUP($F124&amp;$C124&amp;$D124,Grilla!$T:$X,5,0),
IF($H$7=5,VLOOKUP($F124&amp;$C124&amp;$D124,Grilla!$Z:$AD,5,0),
IF($H$7=6,VLOOKUP($F124&amp;$C124&amp;$D124,Grilla!$AF:$AJ,5,0),
IF($H$7=7,VLOOKUP($F124&amp;$C124&amp;$D124,Grilla!$AL:$AP,5,0),
IF($H$7=8,VLOOKUP($F124&amp;$C124&amp;$D124,Grilla!$AR:$AV,5,0),
IF($H$7=9,VLOOKUP($F124&amp;$C124&amp;$D124,Grilla!$AX:$BB,5,0)))))))),"-")</f>
        <v>-</v>
      </c>
      <c r="J124" s="14">
        <f t="shared" si="8"/>
        <v>0</v>
      </c>
      <c r="K124" s="120"/>
      <c r="L124" s="21"/>
      <c r="M124" s="21"/>
      <c r="N124" s="21"/>
      <c r="O124" s="40"/>
      <c r="S124" s="19"/>
    </row>
    <row r="125" spans="1:19">
      <c r="A125" s="19"/>
      <c r="B125" s="39"/>
      <c r="C125" s="82"/>
      <c r="D125" s="96"/>
      <c r="E125" s="97"/>
      <c r="F125" s="13" t="str">
        <f t="shared" si="9"/>
        <v>-</v>
      </c>
      <c r="G125" s="13" t="str">
        <f>IFERROR(VLOOKUP($C125,Grilla!$Q:$R,2,0),"-")</f>
        <v>-</v>
      </c>
      <c r="H125" s="14" t="str">
        <f t="shared" si="10"/>
        <v>-</v>
      </c>
      <c r="I125" s="14" t="str">
        <f>IFERROR(
IF(F125="Vidadent",VLOOKUP($D125,Grilla!$BD:$BG,4,0),
IF($H$7=4,VLOOKUP($F125&amp;$C125&amp;$D125,Grilla!$T:$X,5,0),
IF($H$7=5,VLOOKUP($F125&amp;$C125&amp;$D125,Grilla!$Z:$AD,5,0),
IF($H$7=6,VLOOKUP($F125&amp;$C125&amp;$D125,Grilla!$AF:$AJ,5,0),
IF($H$7=7,VLOOKUP($F125&amp;$C125&amp;$D125,Grilla!$AL:$AP,5,0),
IF($H$7=8,VLOOKUP($F125&amp;$C125&amp;$D125,Grilla!$AR:$AV,5,0),
IF($H$7=9,VLOOKUP($F125&amp;$C125&amp;$D125,Grilla!$AX:$BB,5,0)))))))),"-")</f>
        <v>-</v>
      </c>
      <c r="J125" s="14">
        <f t="shared" si="8"/>
        <v>0</v>
      </c>
      <c r="K125" s="120"/>
      <c r="L125" s="21"/>
      <c r="M125" s="21"/>
      <c r="N125" s="21"/>
      <c r="O125" s="40"/>
      <c r="S125" s="19"/>
    </row>
    <row r="126" spans="1:19">
      <c r="A126" s="19"/>
      <c r="B126" s="39"/>
      <c r="C126" s="82"/>
      <c r="D126" s="96"/>
      <c r="E126" s="97"/>
      <c r="F126" s="13" t="str">
        <f t="shared" si="9"/>
        <v>-</v>
      </c>
      <c r="G126" s="13" t="str">
        <f>IFERROR(VLOOKUP($C126,Grilla!$Q:$R,2,0),"-")</f>
        <v>-</v>
      </c>
      <c r="H126" s="14" t="str">
        <f t="shared" si="10"/>
        <v>-</v>
      </c>
      <c r="I126" s="14" t="str">
        <f>IFERROR(
IF(F126="Vidadent",VLOOKUP($D126,Grilla!$BD:$BG,4,0),
IF($H$7=4,VLOOKUP($F126&amp;$C126&amp;$D126,Grilla!$T:$X,5,0),
IF($H$7=5,VLOOKUP($F126&amp;$C126&amp;$D126,Grilla!$Z:$AD,5,0),
IF($H$7=6,VLOOKUP($F126&amp;$C126&amp;$D126,Grilla!$AF:$AJ,5,0),
IF($H$7=7,VLOOKUP($F126&amp;$C126&amp;$D126,Grilla!$AL:$AP,5,0),
IF($H$7=8,VLOOKUP($F126&amp;$C126&amp;$D126,Grilla!$AR:$AV,5,0),
IF($H$7=9,VLOOKUP($F126&amp;$C126&amp;$D126,Grilla!$AX:$BB,5,0)))))))),"-")</f>
        <v>-</v>
      </c>
      <c r="J126" s="14">
        <f t="shared" si="8"/>
        <v>0</v>
      </c>
      <c r="K126" s="120"/>
      <c r="L126" s="21"/>
      <c r="M126" s="21"/>
      <c r="N126" s="21"/>
      <c r="O126" s="40"/>
      <c r="S126" s="19"/>
    </row>
    <row r="127" spans="1:19">
      <c r="A127" s="19"/>
      <c r="B127" s="39"/>
      <c r="C127" s="82"/>
      <c r="D127" s="96"/>
      <c r="E127" s="97"/>
      <c r="F127" s="13" t="str">
        <f t="shared" si="9"/>
        <v>-</v>
      </c>
      <c r="G127" s="13" t="str">
        <f>IFERROR(VLOOKUP($C127,Grilla!$Q:$R,2,0),"-")</f>
        <v>-</v>
      </c>
      <c r="H127" s="14" t="str">
        <f t="shared" si="10"/>
        <v>-</v>
      </c>
      <c r="I127" s="14" t="str">
        <f>IFERROR(
IF(F127="Vidadent",VLOOKUP($D127,Grilla!$BD:$BG,4,0),
IF($H$7=4,VLOOKUP($F127&amp;$C127&amp;$D127,Grilla!$T:$X,5,0),
IF($H$7=5,VLOOKUP($F127&amp;$C127&amp;$D127,Grilla!$Z:$AD,5,0),
IF($H$7=6,VLOOKUP($F127&amp;$C127&amp;$D127,Grilla!$AF:$AJ,5,0),
IF($H$7=7,VLOOKUP($F127&amp;$C127&amp;$D127,Grilla!$AL:$AP,5,0),
IF($H$7=8,VLOOKUP($F127&amp;$C127&amp;$D127,Grilla!$AR:$AV,5,0),
IF($H$7=9,VLOOKUP($F127&amp;$C127&amp;$D127,Grilla!$AX:$BB,5,0)))))))),"-")</f>
        <v>-</v>
      </c>
      <c r="J127" s="14">
        <f t="shared" si="8"/>
        <v>0</v>
      </c>
      <c r="K127" s="120"/>
      <c r="L127" s="21"/>
      <c r="M127" s="21"/>
      <c r="N127" s="21"/>
      <c r="O127" s="40"/>
      <c r="S127" s="19"/>
    </row>
    <row r="128" spans="1:19">
      <c r="A128" s="19"/>
      <c r="B128" s="39"/>
      <c r="C128" s="82"/>
      <c r="D128" s="96"/>
      <c r="E128" s="97"/>
      <c r="F128" s="13" t="str">
        <f t="shared" si="9"/>
        <v>-</v>
      </c>
      <c r="G128" s="13" t="str">
        <f>IFERROR(VLOOKUP($C128,Grilla!$Q:$R,2,0),"-")</f>
        <v>-</v>
      </c>
      <c r="H128" s="14" t="str">
        <f t="shared" si="10"/>
        <v>-</v>
      </c>
      <c r="I128" s="14" t="str">
        <f>IFERROR(
IF(F128="Vidadent",VLOOKUP($D128,Grilla!$BD:$BG,4,0),
IF($H$7=4,VLOOKUP($F128&amp;$C128&amp;$D128,Grilla!$T:$X,5,0),
IF($H$7=5,VLOOKUP($F128&amp;$C128&amp;$D128,Grilla!$Z:$AD,5,0),
IF($H$7=6,VLOOKUP($F128&amp;$C128&amp;$D128,Grilla!$AF:$AJ,5,0),
IF($H$7=7,VLOOKUP($F128&amp;$C128&amp;$D128,Grilla!$AL:$AP,5,0),
IF($H$7=8,VLOOKUP($F128&amp;$C128&amp;$D128,Grilla!$AR:$AV,5,0),
IF($H$7=9,VLOOKUP($F128&amp;$C128&amp;$D128,Grilla!$AX:$BB,5,0)))))))),"-")</f>
        <v>-</v>
      </c>
      <c r="J128" s="14">
        <f t="shared" si="8"/>
        <v>0</v>
      </c>
      <c r="K128" s="120"/>
      <c r="L128" s="21"/>
      <c r="M128" s="21"/>
      <c r="N128" s="21"/>
      <c r="O128" s="40"/>
      <c r="S128" s="19"/>
    </row>
    <row r="129" spans="1:19">
      <c r="A129" s="19"/>
      <c r="B129" s="39"/>
      <c r="C129" s="82"/>
      <c r="D129" s="96"/>
      <c r="E129" s="97"/>
      <c r="F129" s="13" t="str">
        <f t="shared" si="9"/>
        <v>-</v>
      </c>
      <c r="G129" s="13" t="str">
        <f>IFERROR(VLOOKUP($C129,Grilla!$Q:$R,2,0),"-")</f>
        <v>-</v>
      </c>
      <c r="H129" s="14" t="str">
        <f t="shared" si="10"/>
        <v>-</v>
      </c>
      <c r="I129" s="14" t="str">
        <f>IFERROR(
IF(F129="Vidadent",VLOOKUP($D129,Grilla!$BD:$BG,4,0),
IF($H$7=4,VLOOKUP($F129&amp;$C129&amp;$D129,Grilla!$T:$X,5,0),
IF($H$7=5,VLOOKUP($F129&amp;$C129&amp;$D129,Grilla!$Z:$AD,5,0),
IF($H$7=6,VLOOKUP($F129&amp;$C129&amp;$D129,Grilla!$AF:$AJ,5,0),
IF($H$7=7,VLOOKUP($F129&amp;$C129&amp;$D129,Grilla!$AL:$AP,5,0),
IF($H$7=8,VLOOKUP($F129&amp;$C129&amp;$D129,Grilla!$AR:$AV,5,0),
IF($H$7=9,VLOOKUP($F129&amp;$C129&amp;$D129,Grilla!$AX:$BB,5,0)))))))),"-")</f>
        <v>-</v>
      </c>
      <c r="J129" s="14">
        <f t="shared" si="8"/>
        <v>0</v>
      </c>
      <c r="K129" s="120"/>
      <c r="L129" s="21"/>
      <c r="M129" s="21"/>
      <c r="N129" s="21"/>
      <c r="O129" s="40"/>
      <c r="S129" s="19"/>
    </row>
    <row r="130" spans="1:19">
      <c r="A130" s="19"/>
      <c r="B130" s="39"/>
      <c r="C130" s="82"/>
      <c r="D130" s="96"/>
      <c r="E130" s="97"/>
      <c r="F130" s="13" t="str">
        <f t="shared" si="9"/>
        <v>-</v>
      </c>
      <c r="G130" s="13" t="str">
        <f>IFERROR(VLOOKUP($C130,Grilla!$Q:$R,2,0),"-")</f>
        <v>-</v>
      </c>
      <c r="H130" s="14" t="str">
        <f t="shared" si="10"/>
        <v>-</v>
      </c>
      <c r="I130" s="14" t="str">
        <f>IFERROR(
IF(F130="Vidadent",VLOOKUP($D130,Grilla!$BD:$BG,4,0),
IF($H$7=4,VLOOKUP($F130&amp;$C130&amp;$D130,Grilla!$T:$X,5,0),
IF($H$7=5,VLOOKUP($F130&amp;$C130&amp;$D130,Grilla!$Z:$AD,5,0),
IF($H$7=6,VLOOKUP($F130&amp;$C130&amp;$D130,Grilla!$AF:$AJ,5,0),
IF($H$7=7,VLOOKUP($F130&amp;$C130&amp;$D130,Grilla!$AL:$AP,5,0),
IF($H$7=8,VLOOKUP($F130&amp;$C130&amp;$D130,Grilla!$AR:$AV,5,0),
IF($H$7=9,VLOOKUP($F130&amp;$C130&amp;$D130,Grilla!$AX:$BB,5,0)))))))),"-")</f>
        <v>-</v>
      </c>
      <c r="J130" s="14">
        <f t="shared" si="8"/>
        <v>0</v>
      </c>
      <c r="K130" s="120"/>
      <c r="L130" s="21"/>
      <c r="M130" s="21"/>
      <c r="N130" s="21"/>
      <c r="O130" s="40"/>
      <c r="S130" s="19"/>
    </row>
    <row r="131" spans="1:19">
      <c r="A131" s="19"/>
      <c r="B131" s="39"/>
      <c r="C131" s="82"/>
      <c r="D131" s="96"/>
      <c r="E131" s="97"/>
      <c r="F131" s="13" t="str">
        <f t="shared" si="9"/>
        <v>-</v>
      </c>
      <c r="G131" s="13" t="str">
        <f>IFERROR(VLOOKUP($C131,Grilla!$Q:$R,2,0),"-")</f>
        <v>-</v>
      </c>
      <c r="H131" s="14" t="str">
        <f t="shared" si="10"/>
        <v>-</v>
      </c>
      <c r="I131" s="14" t="str">
        <f>IFERROR(
IF(F131="Vidadent",VLOOKUP($D131,Grilla!$BD:$BG,4,0),
IF($H$7=4,VLOOKUP($F131&amp;$C131&amp;$D131,Grilla!$T:$X,5,0),
IF($H$7=5,VLOOKUP($F131&amp;$C131&amp;$D131,Grilla!$Z:$AD,5,0),
IF($H$7=6,VLOOKUP($F131&amp;$C131&amp;$D131,Grilla!$AF:$AJ,5,0),
IF($H$7=7,VLOOKUP($F131&amp;$C131&amp;$D131,Grilla!$AL:$AP,5,0),
IF($H$7=8,VLOOKUP($F131&amp;$C131&amp;$D131,Grilla!$AR:$AV,5,0),
IF($H$7=9,VLOOKUP($F131&amp;$C131&amp;$D131,Grilla!$AX:$BB,5,0)))))))),"-")</f>
        <v>-</v>
      </c>
      <c r="J131" s="14">
        <f t="shared" si="8"/>
        <v>0</v>
      </c>
      <c r="K131" s="120"/>
      <c r="L131" s="21"/>
      <c r="M131" s="21"/>
      <c r="N131" s="21"/>
      <c r="O131" s="40"/>
      <c r="S131" s="19"/>
    </row>
    <row r="132" spans="1:19">
      <c r="A132" s="19"/>
      <c r="B132" s="39"/>
      <c r="C132" s="82"/>
      <c r="D132" s="96"/>
      <c r="E132" s="97"/>
      <c r="F132" s="13" t="str">
        <f t="shared" si="9"/>
        <v>-</v>
      </c>
      <c r="G132" s="13" t="str">
        <f>IFERROR(VLOOKUP($C132,Grilla!$Q:$R,2,0),"-")</f>
        <v>-</v>
      </c>
      <c r="H132" s="14" t="str">
        <f t="shared" si="10"/>
        <v>-</v>
      </c>
      <c r="I132" s="14" t="str">
        <f>IFERROR(
IF(F132="Vidadent",VLOOKUP($D132,Grilla!$BD:$BG,4,0),
IF($H$7=4,VLOOKUP($F132&amp;$C132&amp;$D132,Grilla!$T:$X,5,0),
IF($H$7=5,VLOOKUP($F132&amp;$C132&amp;$D132,Grilla!$Z:$AD,5,0),
IF($H$7=6,VLOOKUP($F132&amp;$C132&amp;$D132,Grilla!$AF:$AJ,5,0),
IF($H$7=7,VLOOKUP($F132&amp;$C132&amp;$D132,Grilla!$AL:$AP,5,0),
IF($H$7=8,VLOOKUP($F132&amp;$C132&amp;$D132,Grilla!$AR:$AV,5,0),
IF($H$7=9,VLOOKUP($F132&amp;$C132&amp;$D132,Grilla!$AX:$BB,5,0)))))))),"-")</f>
        <v>-</v>
      </c>
      <c r="J132" s="14">
        <f t="shared" si="8"/>
        <v>0</v>
      </c>
      <c r="K132" s="120"/>
      <c r="L132" s="21"/>
      <c r="M132" s="21"/>
      <c r="N132" s="21"/>
      <c r="O132" s="40"/>
      <c r="S132" s="19"/>
    </row>
    <row r="133" spans="1:19">
      <c r="A133" s="19"/>
      <c r="B133" s="39"/>
      <c r="C133" s="82"/>
      <c r="D133" s="96"/>
      <c r="E133" s="97"/>
      <c r="F133" s="13" t="str">
        <f t="shared" si="9"/>
        <v>-</v>
      </c>
      <c r="G133" s="13" t="str">
        <f>IFERROR(VLOOKUP($C133,Grilla!$Q:$R,2,0),"-")</f>
        <v>-</v>
      </c>
      <c r="H133" s="14" t="str">
        <f t="shared" si="10"/>
        <v>-</v>
      </c>
      <c r="I133" s="14" t="str">
        <f>IFERROR(
IF(F133="Vidadent",VLOOKUP($D133,Grilla!$BD:$BG,4,0),
IF($H$7=4,VLOOKUP($F133&amp;$C133&amp;$D133,Grilla!$T:$X,5,0),
IF($H$7=5,VLOOKUP($F133&amp;$C133&amp;$D133,Grilla!$Z:$AD,5,0),
IF($H$7=6,VLOOKUP($F133&amp;$C133&amp;$D133,Grilla!$AF:$AJ,5,0),
IF($H$7=7,VLOOKUP($F133&amp;$C133&amp;$D133,Grilla!$AL:$AP,5,0),
IF($H$7=8,VLOOKUP($F133&amp;$C133&amp;$D133,Grilla!$AR:$AV,5,0),
IF($H$7=9,VLOOKUP($F133&amp;$C133&amp;$D133,Grilla!$AX:$BB,5,0)))))))),"-")</f>
        <v>-</v>
      </c>
      <c r="J133" s="14">
        <f t="shared" si="8"/>
        <v>0</v>
      </c>
      <c r="K133" s="120"/>
      <c r="L133" s="21"/>
      <c r="M133" s="21"/>
      <c r="N133" s="21"/>
      <c r="O133" s="40"/>
      <c r="S133" s="19"/>
    </row>
    <row r="134" spans="1:19">
      <c r="A134" s="19"/>
      <c r="B134" s="39"/>
      <c r="C134" s="82"/>
      <c r="D134" s="96"/>
      <c r="E134" s="97"/>
      <c r="F134" s="13" t="str">
        <f t="shared" si="9"/>
        <v>-</v>
      </c>
      <c r="G134" s="13" t="str">
        <f>IFERROR(VLOOKUP($C134,Grilla!$Q:$R,2,0),"-")</f>
        <v>-</v>
      </c>
      <c r="H134" s="14" t="str">
        <f t="shared" si="10"/>
        <v>-</v>
      </c>
      <c r="I134" s="14" t="str">
        <f>IFERROR(
IF(F134="Vidadent",VLOOKUP($D134,Grilla!$BD:$BG,4,0),
IF($H$7=4,VLOOKUP($F134&amp;$C134&amp;$D134,Grilla!$T:$X,5,0),
IF($H$7=5,VLOOKUP($F134&amp;$C134&amp;$D134,Grilla!$Z:$AD,5,0),
IF($H$7=6,VLOOKUP($F134&amp;$C134&amp;$D134,Grilla!$AF:$AJ,5,0),
IF($H$7=7,VLOOKUP($F134&amp;$C134&amp;$D134,Grilla!$AL:$AP,5,0),
IF($H$7=8,VLOOKUP($F134&amp;$C134&amp;$D134,Grilla!$AR:$AV,5,0),
IF($H$7=9,VLOOKUP($F134&amp;$C134&amp;$D134,Grilla!$AX:$BB,5,0)))))))),"-")</f>
        <v>-</v>
      </c>
      <c r="J134" s="14">
        <f t="shared" si="8"/>
        <v>0</v>
      </c>
      <c r="K134" s="120"/>
      <c r="L134" s="21"/>
      <c r="M134" s="21"/>
      <c r="N134" s="21"/>
      <c r="O134" s="40"/>
      <c r="S134" s="19"/>
    </row>
    <row r="135" spans="1:19">
      <c r="A135" s="19"/>
      <c r="B135" s="39"/>
      <c r="C135" s="82"/>
      <c r="D135" s="96"/>
      <c r="E135" s="97"/>
      <c r="F135" s="13" t="str">
        <f t="shared" si="9"/>
        <v>-</v>
      </c>
      <c r="G135" s="13" t="str">
        <f>IFERROR(VLOOKUP($C135,Grilla!$Q:$R,2,0),"-")</f>
        <v>-</v>
      </c>
      <c r="H135" s="14" t="str">
        <f t="shared" si="10"/>
        <v>-</v>
      </c>
      <c r="I135" s="14" t="str">
        <f>IFERROR(
IF(F135="Vidadent",VLOOKUP($D135,Grilla!$BD:$BG,4,0),
IF($H$7=4,VLOOKUP($F135&amp;$C135&amp;$D135,Grilla!$T:$X,5,0),
IF($H$7=5,VLOOKUP($F135&amp;$C135&amp;$D135,Grilla!$Z:$AD,5,0),
IF($H$7=6,VLOOKUP($F135&amp;$C135&amp;$D135,Grilla!$AF:$AJ,5,0),
IF($H$7=7,VLOOKUP($F135&amp;$C135&amp;$D135,Grilla!$AL:$AP,5,0),
IF($H$7=8,VLOOKUP($F135&amp;$C135&amp;$D135,Grilla!$AR:$AV,5,0),
IF($H$7=9,VLOOKUP($F135&amp;$C135&amp;$D135,Grilla!$AX:$BB,5,0)))))))),"-")</f>
        <v>-</v>
      </c>
      <c r="J135" s="14">
        <f t="shared" si="8"/>
        <v>0</v>
      </c>
      <c r="K135" s="120"/>
      <c r="L135" s="21"/>
      <c r="M135" s="21"/>
      <c r="N135" s="21"/>
      <c r="O135" s="40"/>
      <c r="S135" s="19"/>
    </row>
    <row r="136" spans="1:19">
      <c r="A136" s="19"/>
      <c r="B136" s="39"/>
      <c r="C136" s="82"/>
      <c r="D136" s="96"/>
      <c r="E136" s="97"/>
      <c r="F136" s="13" t="str">
        <f t="shared" si="9"/>
        <v>-</v>
      </c>
      <c r="G136" s="13" t="str">
        <f>IFERROR(VLOOKUP($C136,Grilla!$Q:$R,2,0),"-")</f>
        <v>-</v>
      </c>
      <c r="H136" s="14" t="str">
        <f t="shared" si="10"/>
        <v>-</v>
      </c>
      <c r="I136" s="14" t="str">
        <f>IFERROR(
IF(F136="Vidadent",VLOOKUP($D136,Grilla!$BD:$BG,4,0),
IF($H$7=4,VLOOKUP($F136&amp;$C136&amp;$D136,Grilla!$T:$X,5,0),
IF($H$7=5,VLOOKUP($F136&amp;$C136&amp;$D136,Grilla!$Z:$AD,5,0),
IF($H$7=6,VLOOKUP($F136&amp;$C136&amp;$D136,Grilla!$AF:$AJ,5,0),
IF($H$7=7,VLOOKUP($F136&amp;$C136&amp;$D136,Grilla!$AL:$AP,5,0),
IF($H$7=8,VLOOKUP($F136&amp;$C136&amp;$D136,Grilla!$AR:$AV,5,0),
IF($H$7=9,VLOOKUP($F136&amp;$C136&amp;$D136,Grilla!$AX:$BB,5,0)))))))),"-")</f>
        <v>-</v>
      </c>
      <c r="J136" s="14">
        <f t="shared" si="8"/>
        <v>0</v>
      </c>
      <c r="K136" s="120"/>
      <c r="L136" s="21"/>
      <c r="M136" s="21"/>
      <c r="N136" s="21"/>
      <c r="O136" s="40"/>
      <c r="S136" s="19"/>
    </row>
    <row r="137" spans="1:19">
      <c r="A137" s="19"/>
      <c r="B137" s="39"/>
      <c r="C137" s="82"/>
      <c r="D137" s="96"/>
      <c r="E137" s="97"/>
      <c r="F137" s="13" t="str">
        <f t="shared" si="9"/>
        <v>-</v>
      </c>
      <c r="G137" s="13" t="str">
        <f>IFERROR(VLOOKUP($C137,Grilla!$Q:$R,2,0),"-")</f>
        <v>-</v>
      </c>
      <c r="H137" s="14" t="str">
        <f t="shared" si="10"/>
        <v>-</v>
      </c>
      <c r="I137" s="14" t="str">
        <f>IFERROR(
IF(F137="Vidadent",VLOOKUP($D137,Grilla!$BD:$BG,4,0),
IF($H$7=4,VLOOKUP($F137&amp;$C137&amp;$D137,Grilla!$T:$X,5,0),
IF($H$7=5,VLOOKUP($F137&amp;$C137&amp;$D137,Grilla!$Z:$AD,5,0),
IF($H$7=6,VLOOKUP($F137&amp;$C137&amp;$D137,Grilla!$AF:$AJ,5,0),
IF($H$7=7,VLOOKUP($F137&amp;$C137&amp;$D137,Grilla!$AL:$AP,5,0),
IF($H$7=8,VLOOKUP($F137&amp;$C137&amp;$D137,Grilla!$AR:$AV,5,0),
IF($H$7=9,VLOOKUP($F137&amp;$C137&amp;$D137,Grilla!$AX:$BB,5,0)))))))),"-")</f>
        <v>-</v>
      </c>
      <c r="J137" s="14">
        <f t="shared" si="8"/>
        <v>0</v>
      </c>
      <c r="K137" s="120"/>
      <c r="L137" s="21"/>
      <c r="M137" s="21"/>
      <c r="N137" s="21"/>
      <c r="O137" s="40"/>
      <c r="S137" s="19"/>
    </row>
    <row r="138" spans="1:19">
      <c r="A138" s="19"/>
      <c r="B138" s="39"/>
      <c r="C138" s="82"/>
      <c r="D138" s="96"/>
      <c r="E138" s="97"/>
      <c r="F138" s="13" t="str">
        <f t="shared" si="9"/>
        <v>-</v>
      </c>
      <c r="G138" s="13" t="str">
        <f>IFERROR(VLOOKUP($C138,Grilla!$Q:$R,2,0),"-")</f>
        <v>-</v>
      </c>
      <c r="H138" s="14" t="str">
        <f t="shared" si="10"/>
        <v>-</v>
      </c>
      <c r="I138" s="14" t="str">
        <f>IFERROR(
IF(F138="Vidadent",VLOOKUP($D138,Grilla!$BD:$BG,4,0),
IF($H$7=4,VLOOKUP($F138&amp;$C138&amp;$D138,Grilla!$T:$X,5,0),
IF($H$7=5,VLOOKUP($F138&amp;$C138&amp;$D138,Grilla!$Z:$AD,5,0),
IF($H$7=6,VLOOKUP($F138&amp;$C138&amp;$D138,Grilla!$AF:$AJ,5,0),
IF($H$7=7,VLOOKUP($F138&amp;$C138&amp;$D138,Grilla!$AL:$AP,5,0),
IF($H$7=8,VLOOKUP($F138&amp;$C138&amp;$D138,Grilla!$AR:$AV,5,0),
IF($H$7=9,VLOOKUP($F138&amp;$C138&amp;$D138,Grilla!$AX:$BB,5,0)))))))),"-")</f>
        <v>-</v>
      </c>
      <c r="J138" s="14">
        <f t="shared" si="8"/>
        <v>0</v>
      </c>
      <c r="K138" s="120"/>
      <c r="L138" s="21"/>
      <c r="M138" s="21"/>
      <c r="N138" s="21"/>
      <c r="O138" s="40"/>
      <c r="S138" s="19"/>
    </row>
    <row r="139" spans="1:19">
      <c r="A139" s="19"/>
      <c r="B139" s="39"/>
      <c r="C139" s="82"/>
      <c r="D139" s="96"/>
      <c r="E139" s="97"/>
      <c r="F139" s="13" t="str">
        <f t="shared" si="9"/>
        <v>-</v>
      </c>
      <c r="G139" s="13" t="str">
        <f>IFERROR(VLOOKUP($C139,Grilla!$Q:$R,2,0),"-")</f>
        <v>-</v>
      </c>
      <c r="H139" s="14" t="str">
        <f t="shared" si="10"/>
        <v>-</v>
      </c>
      <c r="I139" s="14" t="str">
        <f>IFERROR(
IF(F139="Vidadent",VLOOKUP($D139,Grilla!$BD:$BG,4,0),
IF($H$7=4,VLOOKUP($F139&amp;$C139&amp;$D139,Grilla!$T:$X,5,0),
IF($H$7=5,VLOOKUP($F139&amp;$C139&amp;$D139,Grilla!$Z:$AD,5,0),
IF($H$7=6,VLOOKUP($F139&amp;$C139&amp;$D139,Grilla!$AF:$AJ,5,0),
IF($H$7=7,VLOOKUP($F139&amp;$C139&amp;$D139,Grilla!$AL:$AP,5,0),
IF($H$7=8,VLOOKUP($F139&amp;$C139&amp;$D139,Grilla!$AR:$AV,5,0),
IF($H$7=9,VLOOKUP($F139&amp;$C139&amp;$D139,Grilla!$AX:$BB,5,0)))))))),"-")</f>
        <v>-</v>
      </c>
      <c r="J139" s="14">
        <f t="shared" si="8"/>
        <v>0</v>
      </c>
      <c r="K139" s="120"/>
      <c r="L139" s="21"/>
      <c r="M139" s="21"/>
      <c r="N139" s="21"/>
      <c r="O139" s="40"/>
      <c r="S139" s="19"/>
    </row>
    <row r="140" spans="1:19">
      <c r="A140" s="19"/>
      <c r="B140" s="39"/>
      <c r="C140" s="82"/>
      <c r="D140" s="96"/>
      <c r="E140" s="97"/>
      <c r="F140" s="13" t="str">
        <f t="shared" si="9"/>
        <v>-</v>
      </c>
      <c r="G140" s="13" t="str">
        <f>IFERROR(VLOOKUP($C140,Grilla!$Q:$R,2,0),"-")</f>
        <v>-</v>
      </c>
      <c r="H140" s="14" t="str">
        <f t="shared" si="10"/>
        <v>-</v>
      </c>
      <c r="I140" s="14" t="str">
        <f>IFERROR(
IF(F140="Vidadent",VLOOKUP($D140,Grilla!$BD:$BG,4,0),
IF($H$7=4,VLOOKUP($F140&amp;$C140&amp;$D140,Grilla!$T:$X,5,0),
IF($H$7=5,VLOOKUP($F140&amp;$C140&amp;$D140,Grilla!$Z:$AD,5,0),
IF($H$7=6,VLOOKUP($F140&amp;$C140&amp;$D140,Grilla!$AF:$AJ,5,0),
IF($H$7=7,VLOOKUP($F140&amp;$C140&amp;$D140,Grilla!$AL:$AP,5,0),
IF($H$7=8,VLOOKUP($F140&amp;$C140&amp;$D140,Grilla!$AR:$AV,5,0),
IF($H$7=9,VLOOKUP($F140&amp;$C140&amp;$D140,Grilla!$AX:$BB,5,0)))))))),"-")</f>
        <v>-</v>
      </c>
      <c r="J140" s="14">
        <f t="shared" si="8"/>
        <v>0</v>
      </c>
      <c r="K140" s="120"/>
      <c r="L140" s="21"/>
      <c r="M140" s="21"/>
      <c r="N140" s="21"/>
      <c r="O140" s="40"/>
      <c r="S140" s="19"/>
    </row>
    <row r="141" spans="1:19">
      <c r="A141" s="19"/>
      <c r="B141" s="39"/>
      <c r="C141" s="82"/>
      <c r="D141" s="96"/>
      <c r="E141" s="97"/>
      <c r="F141" s="13" t="str">
        <f t="shared" si="9"/>
        <v>-</v>
      </c>
      <c r="G141" s="13" t="str">
        <f>IFERROR(VLOOKUP($C141,Grilla!$Q:$R,2,0),"-")</f>
        <v>-</v>
      </c>
      <c r="H141" s="14" t="str">
        <f t="shared" si="10"/>
        <v>-</v>
      </c>
      <c r="I141" s="14" t="str">
        <f>IFERROR(
IF(F141="Vidadent",VLOOKUP($D141,Grilla!$BD:$BG,4,0),
IF($H$7=4,VLOOKUP($F141&amp;$C141&amp;$D141,Grilla!$T:$X,5,0),
IF($H$7=5,VLOOKUP($F141&amp;$C141&amp;$D141,Grilla!$Z:$AD,5,0),
IF($H$7=6,VLOOKUP($F141&amp;$C141&amp;$D141,Grilla!$AF:$AJ,5,0),
IF($H$7=7,VLOOKUP($F141&amp;$C141&amp;$D141,Grilla!$AL:$AP,5,0),
IF($H$7=8,VLOOKUP($F141&amp;$C141&amp;$D141,Grilla!$AR:$AV,5,0),
IF($H$7=9,VLOOKUP($F141&amp;$C141&amp;$D141,Grilla!$AX:$BB,5,0)))))))),"-")</f>
        <v>-</v>
      </c>
      <c r="J141" s="14">
        <f t="shared" si="8"/>
        <v>0</v>
      </c>
      <c r="K141" s="120"/>
      <c r="L141" s="21"/>
      <c r="M141" s="21"/>
      <c r="N141" s="21"/>
      <c r="O141" s="40"/>
      <c r="S141" s="19"/>
    </row>
    <row r="142" spans="1:19">
      <c r="A142" s="19"/>
      <c r="B142" s="39"/>
      <c r="C142" s="82"/>
      <c r="D142" s="96"/>
      <c r="E142" s="97"/>
      <c r="F142" s="13" t="str">
        <f t="shared" si="9"/>
        <v>-</v>
      </c>
      <c r="G142" s="13" t="str">
        <f>IFERROR(VLOOKUP($C142,Grilla!$Q:$R,2,0),"-")</f>
        <v>-</v>
      </c>
      <c r="H142" s="14" t="str">
        <f t="shared" si="10"/>
        <v>-</v>
      </c>
      <c r="I142" s="14" t="str">
        <f>IFERROR(
IF(F142="Vidadent",VLOOKUP($D142,Grilla!$BD:$BG,4,0),
IF($H$7=4,VLOOKUP($F142&amp;$C142&amp;$D142,Grilla!$T:$X,5,0),
IF($H$7=5,VLOOKUP($F142&amp;$C142&amp;$D142,Grilla!$Z:$AD,5,0),
IF($H$7=6,VLOOKUP($F142&amp;$C142&amp;$D142,Grilla!$AF:$AJ,5,0),
IF($H$7=7,VLOOKUP($F142&amp;$C142&amp;$D142,Grilla!$AL:$AP,5,0),
IF($H$7=8,VLOOKUP($F142&amp;$C142&amp;$D142,Grilla!$AR:$AV,5,0),
IF($H$7=9,VLOOKUP($F142&amp;$C142&amp;$D142,Grilla!$AX:$BB,5,0)))))))),"-")</f>
        <v>-</v>
      </c>
      <c r="J142" s="14">
        <f t="shared" si="8"/>
        <v>0</v>
      </c>
      <c r="K142" s="120"/>
      <c r="L142" s="21"/>
      <c r="M142" s="21"/>
      <c r="N142" s="21"/>
      <c r="O142" s="40"/>
      <c r="S142" s="19"/>
    </row>
    <row r="143" spans="1:19">
      <c r="A143" s="19"/>
      <c r="B143" s="39"/>
      <c r="C143" s="82"/>
      <c r="D143" s="96"/>
      <c r="E143" s="97"/>
      <c r="F143" s="13" t="str">
        <f t="shared" si="9"/>
        <v>-</v>
      </c>
      <c r="G143" s="13" t="str">
        <f>IFERROR(VLOOKUP($C143,Grilla!$Q:$R,2,0),"-")</f>
        <v>-</v>
      </c>
      <c r="H143" s="14" t="str">
        <f t="shared" si="10"/>
        <v>-</v>
      </c>
      <c r="I143" s="14" t="str">
        <f>IFERROR(
IF(F143="Vidadent",VLOOKUP($D143,Grilla!$BD:$BG,4,0),
IF($H$7=4,VLOOKUP($F143&amp;$C143&amp;$D143,Grilla!$T:$X,5,0),
IF($H$7=5,VLOOKUP($F143&amp;$C143&amp;$D143,Grilla!$Z:$AD,5,0),
IF($H$7=6,VLOOKUP($F143&amp;$C143&amp;$D143,Grilla!$AF:$AJ,5,0),
IF($H$7=7,VLOOKUP($F143&amp;$C143&amp;$D143,Grilla!$AL:$AP,5,0),
IF($H$7=8,VLOOKUP($F143&amp;$C143&amp;$D143,Grilla!$AR:$AV,5,0),
IF($H$7=9,VLOOKUP($F143&amp;$C143&amp;$D143,Grilla!$AX:$BB,5,0)))))))),"-")</f>
        <v>-</v>
      </c>
      <c r="J143" s="14">
        <f t="shared" si="8"/>
        <v>0</v>
      </c>
      <c r="K143" s="120"/>
      <c r="L143" s="21"/>
      <c r="M143" s="21"/>
      <c r="N143" s="21"/>
      <c r="O143" s="40"/>
      <c r="S143" s="19"/>
    </row>
    <row r="144" spans="1:19">
      <c r="A144" s="19"/>
      <c r="B144" s="39"/>
      <c r="C144" s="82"/>
      <c r="D144" s="96"/>
      <c r="E144" s="97"/>
      <c r="F144" s="13" t="str">
        <f t="shared" si="9"/>
        <v>-</v>
      </c>
      <c r="G144" s="13" t="str">
        <f>IFERROR(VLOOKUP($C144,Grilla!$Q:$R,2,0),"-")</f>
        <v>-</v>
      </c>
      <c r="H144" s="14" t="str">
        <f t="shared" si="10"/>
        <v>-</v>
      </c>
      <c r="I144" s="14" t="str">
        <f>IFERROR(
IF(F144="Vidadent",VLOOKUP($D144,Grilla!$BD:$BG,4,0),
IF($H$7=4,VLOOKUP($F144&amp;$C144&amp;$D144,Grilla!$T:$X,5,0),
IF($H$7=5,VLOOKUP($F144&amp;$C144&amp;$D144,Grilla!$Z:$AD,5,0),
IF($H$7=6,VLOOKUP($F144&amp;$C144&amp;$D144,Grilla!$AF:$AJ,5,0),
IF($H$7=7,VLOOKUP($F144&amp;$C144&amp;$D144,Grilla!$AL:$AP,5,0),
IF($H$7=8,VLOOKUP($F144&amp;$C144&amp;$D144,Grilla!$AR:$AV,5,0),
IF($H$7=9,VLOOKUP($F144&amp;$C144&amp;$D144,Grilla!$AX:$BB,5,0)))))))),"-")</f>
        <v>-</v>
      </c>
      <c r="J144" s="14">
        <f t="shared" si="8"/>
        <v>0</v>
      </c>
      <c r="K144" s="120"/>
      <c r="L144" s="21"/>
      <c r="M144" s="21"/>
      <c r="N144" s="21"/>
      <c r="O144" s="40"/>
      <c r="S144" s="19"/>
    </row>
    <row r="145" spans="1:19">
      <c r="A145" s="19"/>
      <c r="B145" s="39"/>
      <c r="C145" s="82"/>
      <c r="D145" s="96"/>
      <c r="E145" s="97"/>
      <c r="F145" s="13" t="str">
        <f t="shared" si="9"/>
        <v>-</v>
      </c>
      <c r="G145" s="13" t="str">
        <f>IFERROR(VLOOKUP($C145,Grilla!$Q:$R,2,0),"-")</f>
        <v>-</v>
      </c>
      <c r="H145" s="14" t="str">
        <f t="shared" si="10"/>
        <v>-</v>
      </c>
      <c r="I145" s="14" t="str">
        <f>IFERROR(
IF(F145="Vidadent",VLOOKUP($D145,Grilla!$BD:$BG,4,0),
IF($H$7=4,VLOOKUP($F145&amp;$C145&amp;$D145,Grilla!$T:$X,5,0),
IF($H$7=5,VLOOKUP($F145&amp;$C145&amp;$D145,Grilla!$Z:$AD,5,0),
IF($H$7=6,VLOOKUP($F145&amp;$C145&amp;$D145,Grilla!$AF:$AJ,5,0),
IF($H$7=7,VLOOKUP($F145&amp;$C145&amp;$D145,Grilla!$AL:$AP,5,0),
IF($H$7=8,VLOOKUP($F145&amp;$C145&amp;$D145,Grilla!$AR:$AV,5,0),
IF($H$7=9,VLOOKUP($F145&amp;$C145&amp;$D145,Grilla!$AX:$BB,5,0)))))))),"-")</f>
        <v>-</v>
      </c>
      <c r="J145" s="14">
        <f t="shared" si="8"/>
        <v>0</v>
      </c>
      <c r="K145" s="120"/>
      <c r="L145" s="21"/>
      <c r="M145" s="21"/>
      <c r="N145" s="21"/>
      <c r="O145" s="40"/>
      <c r="S145" s="19"/>
    </row>
    <row r="146" spans="1:19">
      <c r="A146" s="19"/>
      <c r="B146" s="39"/>
      <c r="C146" s="82"/>
      <c r="D146" s="96"/>
      <c r="E146" s="97"/>
      <c r="F146" s="13" t="str">
        <f t="shared" si="9"/>
        <v>-</v>
      </c>
      <c r="G146" s="13" t="str">
        <f>IFERROR(VLOOKUP($C146,Grilla!$Q:$R,2,0),"-")</f>
        <v>-</v>
      </c>
      <c r="H146" s="14" t="str">
        <f t="shared" si="10"/>
        <v>-</v>
      </c>
      <c r="I146" s="14" t="str">
        <f>IFERROR(
IF(F146="Vidadent",VLOOKUP($D146,Grilla!$BD:$BG,4,0),
IF($H$7=4,VLOOKUP($F146&amp;$C146&amp;$D146,Grilla!$T:$X,5,0),
IF($H$7=5,VLOOKUP($F146&amp;$C146&amp;$D146,Grilla!$Z:$AD,5,0),
IF($H$7=6,VLOOKUP($F146&amp;$C146&amp;$D146,Grilla!$AF:$AJ,5,0),
IF($H$7=7,VLOOKUP($F146&amp;$C146&amp;$D146,Grilla!$AL:$AP,5,0),
IF($H$7=8,VLOOKUP($F146&amp;$C146&amp;$D146,Grilla!$AR:$AV,5,0),
IF($H$7=9,VLOOKUP($F146&amp;$C146&amp;$D146,Grilla!$AX:$BB,5,0)))))))),"-")</f>
        <v>-</v>
      </c>
      <c r="J146" s="14">
        <f t="shared" si="8"/>
        <v>0</v>
      </c>
      <c r="K146" s="120"/>
      <c r="L146" s="21"/>
      <c r="M146" s="21"/>
      <c r="N146" s="21"/>
      <c r="O146" s="40"/>
      <c r="S146" s="19"/>
    </row>
    <row r="147" spans="1:19">
      <c r="A147" s="19"/>
      <c r="B147" s="39"/>
      <c r="C147" s="82"/>
      <c r="D147" s="96"/>
      <c r="E147" s="97"/>
      <c r="F147" s="13" t="str">
        <f t="shared" si="9"/>
        <v>-</v>
      </c>
      <c r="G147" s="13" t="str">
        <f>IFERROR(VLOOKUP($C147,Grilla!$Q:$R,2,0),"-")</f>
        <v>-</v>
      </c>
      <c r="H147" s="14" t="str">
        <f t="shared" si="10"/>
        <v>-</v>
      </c>
      <c r="I147" s="14" t="str">
        <f>IFERROR(
IF(F147="Vidadent",VLOOKUP($D147,Grilla!$BD:$BG,4,0),
IF($H$7=4,VLOOKUP($F147&amp;$C147&amp;$D147,Grilla!$T:$X,5,0),
IF($H$7=5,VLOOKUP($F147&amp;$C147&amp;$D147,Grilla!$Z:$AD,5,0),
IF($H$7=6,VLOOKUP($F147&amp;$C147&amp;$D147,Grilla!$AF:$AJ,5,0),
IF($H$7=7,VLOOKUP($F147&amp;$C147&amp;$D147,Grilla!$AL:$AP,5,0),
IF($H$7=8,VLOOKUP($F147&amp;$C147&amp;$D147,Grilla!$AR:$AV,5,0),
IF($H$7=9,VLOOKUP($F147&amp;$C147&amp;$D147,Grilla!$AX:$BB,5,0)))))))),"-")</f>
        <v>-</v>
      </c>
      <c r="J147" s="14">
        <f t="shared" si="8"/>
        <v>0</v>
      </c>
      <c r="K147" s="120"/>
      <c r="L147" s="21"/>
      <c r="M147" s="21"/>
      <c r="N147" s="21"/>
      <c r="O147" s="40"/>
      <c r="S147" s="19"/>
    </row>
    <row r="148" spans="1:19">
      <c r="A148" s="19"/>
      <c r="B148" s="39"/>
      <c r="C148" s="82"/>
      <c r="D148" s="96"/>
      <c r="E148" s="97"/>
      <c r="F148" s="13" t="str">
        <f t="shared" si="9"/>
        <v>-</v>
      </c>
      <c r="G148" s="13" t="str">
        <f>IFERROR(VLOOKUP($C148,Grilla!$Q:$R,2,0),"-")</f>
        <v>-</v>
      </c>
      <c r="H148" s="14" t="str">
        <f t="shared" si="10"/>
        <v>-</v>
      </c>
      <c r="I148" s="14" t="str">
        <f>IFERROR(
IF(F148="Vidadent",VLOOKUP($D148,Grilla!$BD:$BG,4,0),
IF($H$7=4,VLOOKUP($F148&amp;$C148&amp;$D148,Grilla!$T:$X,5,0),
IF($H$7=5,VLOOKUP($F148&amp;$C148&amp;$D148,Grilla!$Z:$AD,5,0),
IF($H$7=6,VLOOKUP($F148&amp;$C148&amp;$D148,Grilla!$AF:$AJ,5,0),
IF($H$7=7,VLOOKUP($F148&amp;$C148&amp;$D148,Grilla!$AL:$AP,5,0),
IF($H$7=8,VLOOKUP($F148&amp;$C148&amp;$D148,Grilla!$AR:$AV,5,0),
IF($H$7=9,VLOOKUP($F148&amp;$C148&amp;$D148,Grilla!$AX:$BB,5,0)))))))),"-")</f>
        <v>-</v>
      </c>
      <c r="J148" s="14">
        <f t="shared" si="8"/>
        <v>0</v>
      </c>
      <c r="K148" s="120"/>
      <c r="L148" s="21"/>
      <c r="M148" s="21"/>
      <c r="N148" s="21"/>
      <c r="O148" s="40"/>
      <c r="S148" s="19"/>
    </row>
    <row r="149" spans="1:19">
      <c r="A149" s="19"/>
      <c r="B149" s="39"/>
      <c r="C149" s="82"/>
      <c r="D149" s="96"/>
      <c r="E149" s="97"/>
      <c r="F149" s="13" t="str">
        <f t="shared" si="9"/>
        <v>-</v>
      </c>
      <c r="G149" s="13" t="str">
        <f>IFERROR(VLOOKUP($C149,Grilla!$Q:$R,2,0),"-")</f>
        <v>-</v>
      </c>
      <c r="H149" s="14" t="str">
        <f t="shared" si="10"/>
        <v>-</v>
      </c>
      <c r="I149" s="14" t="str">
        <f>IFERROR(
IF(F149="Vidadent",VLOOKUP($D149,Grilla!$BD:$BG,4,0),
IF($H$7=4,VLOOKUP($F149&amp;$C149&amp;$D149,Grilla!$T:$X,5,0),
IF($H$7=5,VLOOKUP($F149&amp;$C149&amp;$D149,Grilla!$Z:$AD,5,0),
IF($H$7=6,VLOOKUP($F149&amp;$C149&amp;$D149,Grilla!$AF:$AJ,5,0),
IF($H$7=7,VLOOKUP($F149&amp;$C149&amp;$D149,Grilla!$AL:$AP,5,0),
IF($H$7=8,VLOOKUP($F149&amp;$C149&amp;$D149,Grilla!$AR:$AV,5,0),
IF($H$7=9,VLOOKUP($F149&amp;$C149&amp;$D149,Grilla!$AX:$BB,5,0)))))))),"-")</f>
        <v>-</v>
      </c>
      <c r="J149" s="14">
        <f t="shared" si="8"/>
        <v>0</v>
      </c>
      <c r="K149" s="120"/>
      <c r="L149" s="21"/>
      <c r="M149" s="21"/>
      <c r="N149" s="21"/>
      <c r="O149" s="40"/>
      <c r="S149" s="19"/>
    </row>
    <row r="150" spans="1:19">
      <c r="A150" s="19"/>
      <c r="B150" s="39"/>
      <c r="C150" s="82"/>
      <c r="D150" s="96"/>
      <c r="E150" s="97"/>
      <c r="F150" s="13" t="str">
        <f t="shared" si="9"/>
        <v>-</v>
      </c>
      <c r="G150" s="13" t="str">
        <f>IFERROR(VLOOKUP($C150,Grilla!$Q:$R,2,0),"-")</f>
        <v>-</v>
      </c>
      <c r="H150" s="14" t="str">
        <f t="shared" si="10"/>
        <v>-</v>
      </c>
      <c r="I150" s="14" t="str">
        <f>IFERROR(
IF(F150="Vidadent",VLOOKUP($D150,Grilla!$BD:$BG,4,0),
IF($H$7=4,VLOOKUP($F150&amp;$C150&amp;$D150,Grilla!$T:$X,5,0),
IF($H$7=5,VLOOKUP($F150&amp;$C150&amp;$D150,Grilla!$Z:$AD,5,0),
IF($H$7=6,VLOOKUP($F150&amp;$C150&amp;$D150,Grilla!$AF:$AJ,5,0),
IF($H$7=7,VLOOKUP($F150&amp;$C150&amp;$D150,Grilla!$AL:$AP,5,0),
IF($H$7=8,VLOOKUP($F150&amp;$C150&amp;$D150,Grilla!$AR:$AV,5,0),
IF($H$7=9,VLOOKUP($F150&amp;$C150&amp;$D150,Grilla!$AX:$BB,5,0)))))))),"-")</f>
        <v>-</v>
      </c>
      <c r="J150" s="14">
        <f t="shared" si="8"/>
        <v>0</v>
      </c>
      <c r="K150" s="120"/>
      <c r="L150" s="21"/>
      <c r="M150" s="21"/>
      <c r="N150" s="21"/>
      <c r="O150" s="40"/>
      <c r="S150" s="19"/>
    </row>
    <row r="151" spans="1:19">
      <c r="A151" s="19"/>
      <c r="B151" s="39"/>
      <c r="C151" s="82"/>
      <c r="D151" s="96"/>
      <c r="E151" s="97"/>
      <c r="F151" s="13" t="str">
        <f t="shared" si="9"/>
        <v>-</v>
      </c>
      <c r="G151" s="13" t="str">
        <f>IFERROR(VLOOKUP($C151,Grilla!$Q:$R,2,0),"-")</f>
        <v>-</v>
      </c>
      <c r="H151" s="14" t="str">
        <f t="shared" si="10"/>
        <v>-</v>
      </c>
      <c r="I151" s="14" t="str">
        <f>IFERROR(
IF(F151="Vidadent",VLOOKUP($D151,Grilla!$BD:$BG,4,0),
IF($H$7=4,VLOOKUP($F151&amp;$C151&amp;$D151,Grilla!$T:$X,5,0),
IF($H$7=5,VLOOKUP($F151&amp;$C151&amp;$D151,Grilla!$Z:$AD,5,0),
IF($H$7=6,VLOOKUP($F151&amp;$C151&amp;$D151,Grilla!$AF:$AJ,5,0),
IF($H$7=7,VLOOKUP($F151&amp;$C151&amp;$D151,Grilla!$AL:$AP,5,0),
IF($H$7=8,VLOOKUP($F151&amp;$C151&amp;$D151,Grilla!$AR:$AV,5,0),
IF($H$7=9,VLOOKUP($F151&amp;$C151&amp;$D151,Grilla!$AX:$BB,5,0)))))))),"-")</f>
        <v>-</v>
      </c>
      <c r="J151" s="14">
        <f t="shared" si="8"/>
        <v>0</v>
      </c>
      <c r="K151" s="120"/>
      <c r="L151" s="21"/>
      <c r="M151" s="21"/>
      <c r="N151" s="21"/>
      <c r="O151" s="40"/>
      <c r="S151" s="19"/>
    </row>
    <row r="152" spans="1:19">
      <c r="A152" s="19"/>
      <c r="B152" s="39"/>
      <c r="C152" s="82"/>
      <c r="D152" s="96"/>
      <c r="E152" s="97"/>
      <c r="F152" s="13" t="str">
        <f t="shared" si="9"/>
        <v>-</v>
      </c>
      <c r="G152" s="13" t="str">
        <f>IFERROR(VLOOKUP($C152,Grilla!$Q:$R,2,0),"-")</f>
        <v>-</v>
      </c>
      <c r="H152" s="14" t="str">
        <f t="shared" si="10"/>
        <v>-</v>
      </c>
      <c r="I152" s="14" t="str">
        <f>IFERROR(
IF(F152="Vidadent",VLOOKUP($D152,Grilla!$BD:$BG,4,0),
IF($H$7=4,VLOOKUP($F152&amp;$C152&amp;$D152,Grilla!$T:$X,5,0),
IF($H$7=5,VLOOKUP($F152&amp;$C152&amp;$D152,Grilla!$Z:$AD,5,0),
IF($H$7=6,VLOOKUP($F152&amp;$C152&amp;$D152,Grilla!$AF:$AJ,5,0),
IF($H$7=7,VLOOKUP($F152&amp;$C152&amp;$D152,Grilla!$AL:$AP,5,0),
IF($H$7=8,VLOOKUP($F152&amp;$C152&amp;$D152,Grilla!$AR:$AV,5,0),
IF($H$7=9,VLOOKUP($F152&amp;$C152&amp;$D152,Grilla!$AX:$BB,5,0)))))))),"-")</f>
        <v>-</v>
      </c>
      <c r="J152" s="14">
        <f t="shared" si="8"/>
        <v>0</v>
      </c>
      <c r="K152" s="120"/>
      <c r="L152" s="21"/>
      <c r="M152" s="21"/>
      <c r="N152" s="21"/>
      <c r="O152" s="40"/>
      <c r="S152" s="19"/>
    </row>
    <row r="153" spans="1:19">
      <c r="A153" s="19"/>
      <c r="B153" s="39"/>
      <c r="C153" s="82"/>
      <c r="D153" s="96"/>
      <c r="E153" s="97"/>
      <c r="F153" s="13" t="str">
        <f t="shared" si="9"/>
        <v>-</v>
      </c>
      <c r="G153" s="13" t="str">
        <f>IFERROR(VLOOKUP($C153,Grilla!$Q:$R,2,0),"-")</f>
        <v>-</v>
      </c>
      <c r="H153" s="14" t="str">
        <f t="shared" si="10"/>
        <v>-</v>
      </c>
      <c r="I153" s="14" t="str">
        <f>IFERROR(
IF(F153="Vidadent",VLOOKUP($D153,Grilla!$BD:$BG,4,0),
IF($H$7=4,VLOOKUP($F153&amp;$C153&amp;$D153,Grilla!$T:$X,5,0),
IF($H$7=5,VLOOKUP($F153&amp;$C153&amp;$D153,Grilla!$Z:$AD,5,0),
IF($H$7=6,VLOOKUP($F153&amp;$C153&amp;$D153,Grilla!$AF:$AJ,5,0),
IF($H$7=7,VLOOKUP($F153&amp;$C153&amp;$D153,Grilla!$AL:$AP,5,0),
IF($H$7=8,VLOOKUP($F153&amp;$C153&amp;$D153,Grilla!$AR:$AV,5,0),
IF($H$7=9,VLOOKUP($F153&amp;$C153&amp;$D153,Grilla!$AX:$BB,5,0)))))))),"-")</f>
        <v>-</v>
      </c>
      <c r="J153" s="14">
        <f t="shared" si="8"/>
        <v>0</v>
      </c>
      <c r="K153" s="120"/>
      <c r="L153" s="21"/>
      <c r="M153" s="21"/>
      <c r="N153" s="21"/>
      <c r="O153" s="40"/>
      <c r="S153" s="19"/>
    </row>
    <row r="154" spans="1:19">
      <c r="A154" s="19"/>
      <c r="B154" s="39"/>
      <c r="C154" s="82"/>
      <c r="D154" s="96"/>
      <c r="E154" s="97"/>
      <c r="F154" s="13" t="str">
        <f t="shared" ref="F154:F166" si="11">IF(OR(C154="Vehículos",C154="Crediconsumo",C154="Credisueldo",C154="Empresarial",C154="Vivienda",C154="Back_to_Back"),
"Colocación",IF(C154="Captación","Captación",
IF(OR(C154="TC_Agencias",C154="TC_Contact",C154="TC_Xsell"),"Tarjeta de Crédito",
IF(C154="Extrafinanciamiento","Extrafinanciamiento",IF(C154="Contact_Center","Contact_Center",IF(C154="Vidadent","Vidadent","-"))))))</f>
        <v>-</v>
      </c>
      <c r="G154" s="13" t="str">
        <f>IFERROR(VLOOKUP($C154,Grilla!$Q:$R,2,0),"-")</f>
        <v>-</v>
      </c>
      <c r="H154" s="14" t="str">
        <f t="shared" ref="H154:H185" si="12">IF($G154="Unidad",1,IF($G154="Millar",1000,IF($G154="Q25K",25000,IF($G154="Q50k",50000,"-"))))</f>
        <v>-</v>
      </c>
      <c r="I154" s="14" t="str">
        <f>IFERROR(
IF(F154="Vidadent",VLOOKUP($D154,Grilla!$BD:$BG,4,0),
IF($H$7=4,VLOOKUP($F154&amp;$C154&amp;$D154,Grilla!$T:$X,5,0),
IF($H$7=5,VLOOKUP($F154&amp;$C154&amp;$D154,Grilla!$Z:$AD,5,0),
IF($H$7=6,VLOOKUP($F154&amp;$C154&amp;$D154,Grilla!$AF:$AJ,5,0),
IF($H$7=7,VLOOKUP($F154&amp;$C154&amp;$D154,Grilla!$AL:$AP,5,0),
IF($H$7=8,VLOOKUP($F154&amp;$C154&amp;$D154,Grilla!$AR:$AV,5,0),
IF($H$7=9,VLOOKUP($F154&amp;$C154&amp;$D154,Grilla!$AX:$BB,5,0)))))))),"-")</f>
        <v>-</v>
      </c>
      <c r="J154" s="14">
        <f t="shared" si="8"/>
        <v>0</v>
      </c>
      <c r="K154" s="120"/>
      <c r="L154" s="21"/>
      <c r="M154" s="21"/>
      <c r="N154" s="21"/>
      <c r="O154" s="40"/>
      <c r="S154" s="19"/>
    </row>
    <row r="155" spans="1:19">
      <c r="A155" s="19"/>
      <c r="B155" s="39"/>
      <c r="C155" s="82"/>
      <c r="D155" s="96"/>
      <c r="E155" s="97"/>
      <c r="F155" s="13" t="str">
        <f t="shared" si="11"/>
        <v>-</v>
      </c>
      <c r="G155" s="13" t="str">
        <f>IFERROR(VLOOKUP($C155,Grilla!$Q:$R,2,0),"-")</f>
        <v>-</v>
      </c>
      <c r="H155" s="14" t="str">
        <f t="shared" si="12"/>
        <v>-</v>
      </c>
      <c r="I155" s="14" t="str">
        <f>IFERROR(
IF(F155="Vidadent",VLOOKUP($D155,Grilla!$BD:$BG,4,0),
IF($H$7=4,VLOOKUP($F155&amp;$C155&amp;$D155,Grilla!$T:$X,5,0),
IF($H$7=5,VLOOKUP($F155&amp;$C155&amp;$D155,Grilla!$Z:$AD,5,0),
IF($H$7=6,VLOOKUP($F155&amp;$C155&amp;$D155,Grilla!$AF:$AJ,5,0),
IF($H$7=7,VLOOKUP($F155&amp;$C155&amp;$D155,Grilla!$AL:$AP,5,0),
IF($H$7=8,VLOOKUP($F155&amp;$C155&amp;$D155,Grilla!$AR:$AV,5,0),
IF($H$7=9,VLOOKUP($F155&amp;$C155&amp;$D155,Grilla!$AX:$BB,5,0)))))))),"-")</f>
        <v>-</v>
      </c>
      <c r="J155" s="14">
        <f t="shared" ref="J155:J201" si="13">IF(IFERROR(IF(E155&gt;2000000,I155/H155*2000000,I155/H155*E155),0)&lt;0,0,IFERROR(IF(E155&gt;2000000,I155/H155*2000000,I155/H155*E155),0))</f>
        <v>0</v>
      </c>
      <c r="K155" s="120"/>
      <c r="L155" s="21"/>
      <c r="M155" s="21"/>
      <c r="N155" s="21"/>
      <c r="O155" s="40"/>
      <c r="S155" s="19"/>
    </row>
    <row r="156" spans="1:19">
      <c r="A156" s="19"/>
      <c r="B156" s="39"/>
      <c r="C156" s="82"/>
      <c r="D156" s="96"/>
      <c r="E156" s="97"/>
      <c r="F156" s="13" t="str">
        <f t="shared" si="11"/>
        <v>-</v>
      </c>
      <c r="G156" s="13" t="str">
        <f>IFERROR(VLOOKUP($C156,Grilla!$Q:$R,2,0),"-")</f>
        <v>-</v>
      </c>
      <c r="H156" s="14" t="str">
        <f t="shared" si="12"/>
        <v>-</v>
      </c>
      <c r="I156" s="14" t="str">
        <f>IFERROR(
IF(F156="Vidadent",VLOOKUP($D156,Grilla!$BD:$BG,4,0),
IF($H$7=4,VLOOKUP($F156&amp;$C156&amp;$D156,Grilla!$T:$X,5,0),
IF($H$7=5,VLOOKUP($F156&amp;$C156&amp;$D156,Grilla!$Z:$AD,5,0),
IF($H$7=6,VLOOKUP($F156&amp;$C156&amp;$D156,Grilla!$AF:$AJ,5,0),
IF($H$7=7,VLOOKUP($F156&amp;$C156&amp;$D156,Grilla!$AL:$AP,5,0),
IF($H$7=8,VLOOKUP($F156&amp;$C156&amp;$D156,Grilla!$AR:$AV,5,0),
IF($H$7=9,VLOOKUP($F156&amp;$C156&amp;$D156,Grilla!$AX:$BB,5,0)))))))),"-")</f>
        <v>-</v>
      </c>
      <c r="J156" s="14">
        <f t="shared" si="13"/>
        <v>0</v>
      </c>
      <c r="K156" s="120"/>
      <c r="L156" s="21"/>
      <c r="M156" s="21"/>
      <c r="N156" s="21"/>
      <c r="O156" s="40"/>
      <c r="S156" s="19"/>
    </row>
    <row r="157" spans="1:19">
      <c r="A157" s="19"/>
      <c r="B157" s="39"/>
      <c r="C157" s="82"/>
      <c r="D157" s="96"/>
      <c r="E157" s="97"/>
      <c r="F157" s="13" t="str">
        <f t="shared" si="11"/>
        <v>-</v>
      </c>
      <c r="G157" s="13" t="str">
        <f>IFERROR(VLOOKUP($C157,Grilla!$Q:$R,2,0),"-")</f>
        <v>-</v>
      </c>
      <c r="H157" s="14" t="str">
        <f t="shared" si="12"/>
        <v>-</v>
      </c>
      <c r="I157" s="14" t="str">
        <f>IFERROR(
IF(F157="Vidadent",VLOOKUP($D157,Grilla!$BD:$BG,4,0),
IF($H$7=4,VLOOKUP($F157&amp;$C157&amp;$D157,Grilla!$T:$X,5,0),
IF($H$7=5,VLOOKUP($F157&amp;$C157&amp;$D157,Grilla!$Z:$AD,5,0),
IF($H$7=6,VLOOKUP($F157&amp;$C157&amp;$D157,Grilla!$AF:$AJ,5,0),
IF($H$7=7,VLOOKUP($F157&amp;$C157&amp;$D157,Grilla!$AL:$AP,5,0),
IF($H$7=8,VLOOKUP($F157&amp;$C157&amp;$D157,Grilla!$AR:$AV,5,0),
IF($H$7=9,VLOOKUP($F157&amp;$C157&amp;$D157,Grilla!$AX:$BB,5,0)))))))),"-")</f>
        <v>-</v>
      </c>
      <c r="J157" s="14">
        <f t="shared" si="13"/>
        <v>0</v>
      </c>
      <c r="K157" s="120"/>
      <c r="L157" s="21"/>
      <c r="M157" s="21"/>
      <c r="N157" s="21"/>
      <c r="O157" s="40"/>
      <c r="S157" s="19"/>
    </row>
    <row r="158" spans="1:19">
      <c r="A158" s="19"/>
      <c r="B158" s="39"/>
      <c r="C158" s="82"/>
      <c r="D158" s="96"/>
      <c r="E158" s="97"/>
      <c r="F158" s="13" t="str">
        <f t="shared" si="11"/>
        <v>-</v>
      </c>
      <c r="G158" s="13" t="str">
        <f>IFERROR(VLOOKUP($C158,Grilla!$Q:$R,2,0),"-")</f>
        <v>-</v>
      </c>
      <c r="H158" s="14" t="str">
        <f t="shared" si="12"/>
        <v>-</v>
      </c>
      <c r="I158" s="14" t="str">
        <f>IFERROR(
IF(F158="Vidadent",VLOOKUP($D158,Grilla!$BD:$BG,4,0),
IF($H$7=4,VLOOKUP($F158&amp;$C158&amp;$D158,Grilla!$T:$X,5,0),
IF($H$7=5,VLOOKUP($F158&amp;$C158&amp;$D158,Grilla!$Z:$AD,5,0),
IF($H$7=6,VLOOKUP($F158&amp;$C158&amp;$D158,Grilla!$AF:$AJ,5,0),
IF($H$7=7,VLOOKUP($F158&amp;$C158&amp;$D158,Grilla!$AL:$AP,5,0),
IF($H$7=8,VLOOKUP($F158&amp;$C158&amp;$D158,Grilla!$AR:$AV,5,0),
IF($H$7=9,VLOOKUP($F158&amp;$C158&amp;$D158,Grilla!$AX:$BB,5,0)))))))),"-")</f>
        <v>-</v>
      </c>
      <c r="J158" s="14">
        <f t="shared" si="13"/>
        <v>0</v>
      </c>
      <c r="K158" s="120"/>
      <c r="L158" s="21"/>
      <c r="M158" s="21"/>
      <c r="N158" s="21"/>
      <c r="O158" s="40"/>
      <c r="S158" s="19"/>
    </row>
    <row r="159" spans="1:19">
      <c r="A159" s="19"/>
      <c r="B159" s="39"/>
      <c r="C159" s="82"/>
      <c r="D159" s="96"/>
      <c r="E159" s="97"/>
      <c r="F159" s="13" t="str">
        <f t="shared" si="11"/>
        <v>-</v>
      </c>
      <c r="G159" s="13" t="str">
        <f>IFERROR(VLOOKUP($C159,Grilla!$Q:$R,2,0),"-")</f>
        <v>-</v>
      </c>
      <c r="H159" s="14" t="str">
        <f t="shared" si="12"/>
        <v>-</v>
      </c>
      <c r="I159" s="14" t="str">
        <f>IFERROR(
IF(F159="Vidadent",VLOOKUP($D159,Grilla!$BD:$BG,4,0),
IF($H$7=4,VLOOKUP($F159&amp;$C159&amp;$D159,Grilla!$T:$X,5,0),
IF($H$7=5,VLOOKUP($F159&amp;$C159&amp;$D159,Grilla!$Z:$AD,5,0),
IF($H$7=6,VLOOKUP($F159&amp;$C159&amp;$D159,Grilla!$AF:$AJ,5,0),
IF($H$7=7,VLOOKUP($F159&amp;$C159&amp;$D159,Grilla!$AL:$AP,5,0),
IF($H$7=8,VLOOKUP($F159&amp;$C159&amp;$D159,Grilla!$AR:$AV,5,0),
IF($H$7=9,VLOOKUP($F159&amp;$C159&amp;$D159,Grilla!$AX:$BB,5,0)))))))),"-")</f>
        <v>-</v>
      </c>
      <c r="J159" s="14">
        <f t="shared" si="13"/>
        <v>0</v>
      </c>
      <c r="K159" s="120"/>
      <c r="L159" s="21"/>
      <c r="M159" s="21"/>
      <c r="N159" s="21"/>
      <c r="O159" s="40"/>
      <c r="S159" s="19"/>
    </row>
    <row r="160" spans="1:19">
      <c r="A160" s="19"/>
      <c r="B160" s="39"/>
      <c r="C160" s="82"/>
      <c r="D160" s="96"/>
      <c r="E160" s="97"/>
      <c r="F160" s="13" t="str">
        <f t="shared" si="11"/>
        <v>-</v>
      </c>
      <c r="G160" s="13" t="str">
        <f>IFERROR(VLOOKUP($C160,Grilla!$Q:$R,2,0),"-")</f>
        <v>-</v>
      </c>
      <c r="H160" s="14" t="str">
        <f t="shared" si="12"/>
        <v>-</v>
      </c>
      <c r="I160" s="14" t="str">
        <f>IFERROR(
IF(F160="Vidadent",VLOOKUP($D160,Grilla!$BD:$BG,4,0),
IF($H$7=4,VLOOKUP($F160&amp;$C160&amp;$D160,Grilla!$T:$X,5,0),
IF($H$7=5,VLOOKUP($F160&amp;$C160&amp;$D160,Grilla!$Z:$AD,5,0),
IF($H$7=6,VLOOKUP($F160&amp;$C160&amp;$D160,Grilla!$AF:$AJ,5,0),
IF($H$7=7,VLOOKUP($F160&amp;$C160&amp;$D160,Grilla!$AL:$AP,5,0),
IF($H$7=8,VLOOKUP($F160&amp;$C160&amp;$D160,Grilla!$AR:$AV,5,0),
IF($H$7=9,VLOOKUP($F160&amp;$C160&amp;$D160,Grilla!$AX:$BB,5,0)))))))),"-")</f>
        <v>-</v>
      </c>
      <c r="J160" s="14">
        <f t="shared" si="13"/>
        <v>0</v>
      </c>
      <c r="K160" s="120"/>
      <c r="L160" s="21"/>
      <c r="M160" s="21"/>
      <c r="N160" s="21"/>
      <c r="O160" s="40"/>
      <c r="S160" s="19"/>
    </row>
    <row r="161" spans="1:19">
      <c r="A161" s="19"/>
      <c r="B161" s="39"/>
      <c r="C161" s="82"/>
      <c r="D161" s="96"/>
      <c r="E161" s="97"/>
      <c r="F161" s="13" t="str">
        <f t="shared" si="11"/>
        <v>-</v>
      </c>
      <c r="G161" s="13" t="str">
        <f>IFERROR(VLOOKUP($C161,Grilla!$Q:$R,2,0),"-")</f>
        <v>-</v>
      </c>
      <c r="H161" s="14" t="str">
        <f t="shared" si="12"/>
        <v>-</v>
      </c>
      <c r="I161" s="14" t="str">
        <f>IFERROR(
IF(F161="Vidadent",VLOOKUP($D161,Grilla!$BD:$BG,4,0),
IF($H$7=4,VLOOKUP($F161&amp;$C161&amp;$D161,Grilla!$T:$X,5,0),
IF($H$7=5,VLOOKUP($F161&amp;$C161&amp;$D161,Grilla!$Z:$AD,5,0),
IF($H$7=6,VLOOKUP($F161&amp;$C161&amp;$D161,Grilla!$AF:$AJ,5,0),
IF($H$7=7,VLOOKUP($F161&amp;$C161&amp;$D161,Grilla!$AL:$AP,5,0),
IF($H$7=8,VLOOKUP($F161&amp;$C161&amp;$D161,Grilla!$AR:$AV,5,0),
IF($H$7=9,VLOOKUP($F161&amp;$C161&amp;$D161,Grilla!$AX:$BB,5,0)))))))),"-")</f>
        <v>-</v>
      </c>
      <c r="J161" s="14">
        <f t="shared" si="13"/>
        <v>0</v>
      </c>
      <c r="K161" s="120"/>
      <c r="L161" s="21"/>
      <c r="M161" s="21"/>
      <c r="N161" s="21"/>
      <c r="O161" s="40"/>
      <c r="S161" s="19"/>
    </row>
    <row r="162" spans="1:19">
      <c r="A162" s="19"/>
      <c r="B162" s="39"/>
      <c r="C162" s="82"/>
      <c r="D162" s="96"/>
      <c r="E162" s="97"/>
      <c r="F162" s="13" t="str">
        <f t="shared" si="11"/>
        <v>-</v>
      </c>
      <c r="G162" s="13" t="str">
        <f>IFERROR(VLOOKUP($C162,Grilla!$Q:$R,2,0),"-")</f>
        <v>-</v>
      </c>
      <c r="H162" s="14" t="str">
        <f t="shared" si="12"/>
        <v>-</v>
      </c>
      <c r="I162" s="14" t="str">
        <f>IFERROR(
IF(F162="Vidadent",VLOOKUP($D162,Grilla!$BD:$BG,4,0),
IF($H$7=4,VLOOKUP($F162&amp;$C162&amp;$D162,Grilla!$T:$X,5,0),
IF($H$7=5,VLOOKUP($F162&amp;$C162&amp;$D162,Grilla!$Z:$AD,5,0),
IF($H$7=6,VLOOKUP($F162&amp;$C162&amp;$D162,Grilla!$AF:$AJ,5,0),
IF($H$7=7,VLOOKUP($F162&amp;$C162&amp;$D162,Grilla!$AL:$AP,5,0),
IF($H$7=8,VLOOKUP($F162&amp;$C162&amp;$D162,Grilla!$AR:$AV,5,0),
IF($H$7=9,VLOOKUP($F162&amp;$C162&amp;$D162,Grilla!$AX:$BB,5,0)))))))),"-")</f>
        <v>-</v>
      </c>
      <c r="J162" s="14">
        <f t="shared" si="13"/>
        <v>0</v>
      </c>
      <c r="K162" s="120"/>
      <c r="L162" s="21"/>
      <c r="M162" s="21"/>
      <c r="N162" s="21"/>
      <c r="O162" s="40"/>
      <c r="S162" s="19"/>
    </row>
    <row r="163" spans="1:19">
      <c r="A163" s="19"/>
      <c r="B163" s="39"/>
      <c r="C163" s="82"/>
      <c r="D163" s="96"/>
      <c r="E163" s="97"/>
      <c r="F163" s="13" t="str">
        <f t="shared" si="11"/>
        <v>-</v>
      </c>
      <c r="G163" s="13" t="str">
        <f>IFERROR(VLOOKUP($C163,Grilla!$Q:$R,2,0),"-")</f>
        <v>-</v>
      </c>
      <c r="H163" s="14" t="str">
        <f t="shared" si="12"/>
        <v>-</v>
      </c>
      <c r="I163" s="14" t="str">
        <f>IFERROR(
IF(F163="Vidadent",VLOOKUP($D163,Grilla!$BD:$BG,4,0),
IF($H$7=4,VLOOKUP($F163&amp;$C163&amp;$D163,Grilla!$T:$X,5,0),
IF($H$7=5,VLOOKUP($F163&amp;$C163&amp;$D163,Grilla!$Z:$AD,5,0),
IF($H$7=6,VLOOKUP($F163&amp;$C163&amp;$D163,Grilla!$AF:$AJ,5,0),
IF($H$7=7,VLOOKUP($F163&amp;$C163&amp;$D163,Grilla!$AL:$AP,5,0),
IF($H$7=8,VLOOKUP($F163&amp;$C163&amp;$D163,Grilla!$AR:$AV,5,0),
IF($H$7=9,VLOOKUP($F163&amp;$C163&amp;$D163,Grilla!$AX:$BB,5,0)))))))),"-")</f>
        <v>-</v>
      </c>
      <c r="J163" s="14">
        <f t="shared" si="13"/>
        <v>0</v>
      </c>
      <c r="K163" s="120"/>
      <c r="L163" s="21"/>
      <c r="M163" s="21"/>
      <c r="N163" s="21"/>
      <c r="O163" s="40"/>
      <c r="S163" s="19"/>
    </row>
    <row r="164" spans="1:19">
      <c r="A164" s="19"/>
      <c r="B164" s="39"/>
      <c r="C164" s="82"/>
      <c r="D164" s="96"/>
      <c r="E164" s="97"/>
      <c r="F164" s="13" t="str">
        <f t="shared" si="11"/>
        <v>-</v>
      </c>
      <c r="G164" s="13" t="str">
        <f>IFERROR(VLOOKUP($C164,Grilla!$Q:$R,2,0),"-")</f>
        <v>-</v>
      </c>
      <c r="H164" s="14" t="str">
        <f t="shared" si="12"/>
        <v>-</v>
      </c>
      <c r="I164" s="14" t="str">
        <f>IFERROR(
IF(F164="Vidadent",VLOOKUP($D164,Grilla!$BD:$BG,4,0),
IF($H$7=4,VLOOKUP($F164&amp;$C164&amp;$D164,Grilla!$T:$X,5,0),
IF($H$7=5,VLOOKUP($F164&amp;$C164&amp;$D164,Grilla!$Z:$AD,5,0),
IF($H$7=6,VLOOKUP($F164&amp;$C164&amp;$D164,Grilla!$AF:$AJ,5,0),
IF($H$7=7,VLOOKUP($F164&amp;$C164&amp;$D164,Grilla!$AL:$AP,5,0),
IF($H$7=8,VLOOKUP($F164&amp;$C164&amp;$D164,Grilla!$AR:$AV,5,0),
IF($H$7=9,VLOOKUP($F164&amp;$C164&amp;$D164,Grilla!$AX:$BB,5,0)))))))),"-")</f>
        <v>-</v>
      </c>
      <c r="J164" s="14">
        <f t="shared" si="13"/>
        <v>0</v>
      </c>
      <c r="K164" s="120"/>
      <c r="L164" s="21"/>
      <c r="M164" s="21"/>
      <c r="N164" s="21"/>
      <c r="O164" s="40"/>
      <c r="S164" s="19"/>
    </row>
    <row r="165" spans="1:19">
      <c r="A165" s="19"/>
      <c r="B165" s="39"/>
      <c r="C165" s="82"/>
      <c r="D165" s="96"/>
      <c r="E165" s="97"/>
      <c r="F165" s="13" t="str">
        <f t="shared" si="11"/>
        <v>-</v>
      </c>
      <c r="G165" s="13" t="str">
        <f>IFERROR(VLOOKUP($C165,Grilla!$Q:$R,2,0),"-")</f>
        <v>-</v>
      </c>
      <c r="H165" s="14" t="str">
        <f t="shared" si="12"/>
        <v>-</v>
      </c>
      <c r="I165" s="14" t="str">
        <f>IFERROR(
IF(F165="Vidadent",VLOOKUP($D165,Grilla!$BD:$BG,4,0),
IF($H$7=4,VLOOKUP($F165&amp;$C165&amp;$D165,Grilla!$T:$X,5,0),
IF($H$7=5,VLOOKUP($F165&amp;$C165&amp;$D165,Grilla!$Z:$AD,5,0),
IF($H$7=6,VLOOKUP($F165&amp;$C165&amp;$D165,Grilla!$AF:$AJ,5,0),
IF($H$7=7,VLOOKUP($F165&amp;$C165&amp;$D165,Grilla!$AL:$AP,5,0),
IF($H$7=8,VLOOKUP($F165&amp;$C165&amp;$D165,Grilla!$AR:$AV,5,0),
IF($H$7=9,VLOOKUP($F165&amp;$C165&amp;$D165,Grilla!$AX:$BB,5,0)))))))),"-")</f>
        <v>-</v>
      </c>
      <c r="J165" s="14">
        <f t="shared" si="13"/>
        <v>0</v>
      </c>
      <c r="K165" s="120"/>
      <c r="L165" s="21"/>
      <c r="M165" s="21"/>
      <c r="N165" s="21"/>
      <c r="O165" s="40"/>
      <c r="S165" s="19"/>
    </row>
    <row r="166" spans="1:19">
      <c r="A166" s="19"/>
      <c r="B166" s="39"/>
      <c r="C166" s="82"/>
      <c r="D166" s="96"/>
      <c r="E166" s="97"/>
      <c r="F166" s="13" t="str">
        <f t="shared" si="11"/>
        <v>-</v>
      </c>
      <c r="G166" s="13" t="str">
        <f>IFERROR(VLOOKUP($C166,Grilla!$Q:$R,2,0),"-")</f>
        <v>-</v>
      </c>
      <c r="H166" s="14" t="str">
        <f t="shared" si="12"/>
        <v>-</v>
      </c>
      <c r="I166" s="14" t="str">
        <f>IFERROR(
IF(F166="Vidadent",VLOOKUP($D166,Grilla!$BD:$BG,4,0),
IF($H$7=4,VLOOKUP($F166&amp;$C166&amp;$D166,Grilla!$T:$X,5,0),
IF($H$7=5,VLOOKUP($F166&amp;$C166&amp;$D166,Grilla!$Z:$AD,5,0),
IF($H$7=6,VLOOKUP($F166&amp;$C166&amp;$D166,Grilla!$AF:$AJ,5,0),
IF($H$7=7,VLOOKUP($F166&amp;$C166&amp;$D166,Grilla!$AL:$AP,5,0),
IF($H$7=8,VLOOKUP($F166&amp;$C166&amp;$D166,Grilla!$AR:$AV,5,0),
IF($H$7=9,VLOOKUP($F166&amp;$C166&amp;$D166,Grilla!$AX:$BB,5,0)))))))),"-")</f>
        <v>-</v>
      </c>
      <c r="J166" s="14">
        <f t="shared" si="13"/>
        <v>0</v>
      </c>
      <c r="K166" s="120"/>
      <c r="L166" s="21"/>
      <c r="M166" s="21"/>
      <c r="N166" s="21"/>
      <c r="O166" s="40"/>
      <c r="S166" s="19"/>
    </row>
    <row r="167" spans="1:19">
      <c r="A167" s="19"/>
      <c r="B167" s="39"/>
      <c r="C167" s="82"/>
      <c r="D167" s="96"/>
      <c r="E167" s="97"/>
      <c r="F167" s="13" t="str">
        <f t="shared" ref="F167:F201" si="14">IF(OR(C167="Vehículos",C167="Crediconsumo",C167="Credisueldo",C167="Empresarial",C167="Vivienda",C167="Back_to_Back"),
"Colocación",IF(C167="Captación","Captación",
IF(OR(C167="TC_Agencias",C167="TC_Contact",C167="TC_Xsell"),"Tarjeta de Crédito",
IF(C167="Extrafinanciamiento","Extrafinanciamiento",IF(C167="Contact_Center","Contact_Center",IF(C167="Vidadent","Vidadent","-"))))))</f>
        <v>-</v>
      </c>
      <c r="G167" s="13" t="str">
        <f>IFERROR(VLOOKUP($C167,Grilla!$Q:$R,2,0),"-")</f>
        <v>-</v>
      </c>
      <c r="H167" s="14" t="str">
        <f t="shared" si="12"/>
        <v>-</v>
      </c>
      <c r="I167" s="14" t="str">
        <f>IFERROR(
IF(F167="Vidadent",VLOOKUP($D167,Grilla!$BD:$BG,4,0),
IF($H$7=4,VLOOKUP($F167&amp;$C167&amp;$D167,Grilla!$T:$X,5,0),
IF($H$7=5,VLOOKUP($F167&amp;$C167&amp;$D167,Grilla!$Z:$AD,5,0),
IF($H$7=6,VLOOKUP($F167&amp;$C167&amp;$D167,Grilla!$AF:$AJ,5,0),
IF($H$7=7,VLOOKUP($F167&amp;$C167&amp;$D167,Grilla!$AL:$AP,5,0),
IF($H$7=8,VLOOKUP($F167&amp;$C167&amp;$D167,Grilla!$AR:$AV,5,0),
IF($H$7=9,VLOOKUP($F167&amp;$C167&amp;$D167,Grilla!$AX:$BB,5,0)))))))),"-")</f>
        <v>-</v>
      </c>
      <c r="J167" s="14">
        <f t="shared" si="13"/>
        <v>0</v>
      </c>
      <c r="K167" s="120"/>
      <c r="L167" s="21"/>
      <c r="M167" s="21"/>
      <c r="N167" s="21"/>
      <c r="O167" s="40"/>
      <c r="S167" s="19"/>
    </row>
    <row r="168" spans="1:19">
      <c r="A168" s="19"/>
      <c r="B168" s="39"/>
      <c r="C168" s="82"/>
      <c r="D168" s="96"/>
      <c r="E168" s="97"/>
      <c r="F168" s="13" t="str">
        <f t="shared" si="14"/>
        <v>-</v>
      </c>
      <c r="G168" s="13" t="str">
        <f>IFERROR(VLOOKUP($C168,Grilla!$Q:$R,2,0),"-")</f>
        <v>-</v>
      </c>
      <c r="H168" s="14" t="str">
        <f t="shared" si="12"/>
        <v>-</v>
      </c>
      <c r="I168" s="14" t="str">
        <f>IFERROR(
IF(F168="Vidadent",VLOOKUP($D168,Grilla!$BD:$BG,4,0),
IF($H$7=4,VLOOKUP($F168&amp;$C168&amp;$D168,Grilla!$T:$X,5,0),
IF($H$7=5,VLOOKUP($F168&amp;$C168&amp;$D168,Grilla!$Z:$AD,5,0),
IF($H$7=6,VLOOKUP($F168&amp;$C168&amp;$D168,Grilla!$AF:$AJ,5,0),
IF($H$7=7,VLOOKUP($F168&amp;$C168&amp;$D168,Grilla!$AL:$AP,5,0),
IF($H$7=8,VLOOKUP($F168&amp;$C168&amp;$D168,Grilla!$AR:$AV,5,0),
IF($H$7=9,VLOOKUP($F168&amp;$C168&amp;$D168,Grilla!$AX:$BB,5,0)))))))),"-")</f>
        <v>-</v>
      </c>
      <c r="J168" s="14">
        <f t="shared" si="13"/>
        <v>0</v>
      </c>
      <c r="K168" s="120"/>
      <c r="L168" s="21"/>
      <c r="M168" s="21"/>
      <c r="N168" s="21"/>
      <c r="O168" s="40"/>
      <c r="S168" s="19"/>
    </row>
    <row r="169" spans="1:19">
      <c r="A169" s="19"/>
      <c r="B169" s="39"/>
      <c r="C169" s="82"/>
      <c r="D169" s="96"/>
      <c r="E169" s="97"/>
      <c r="F169" s="13" t="str">
        <f t="shared" si="14"/>
        <v>-</v>
      </c>
      <c r="G169" s="13" t="str">
        <f>IFERROR(VLOOKUP($C169,Grilla!$Q:$R,2,0),"-")</f>
        <v>-</v>
      </c>
      <c r="H169" s="14" t="str">
        <f t="shared" si="12"/>
        <v>-</v>
      </c>
      <c r="I169" s="14" t="str">
        <f>IFERROR(
IF(F169="Vidadent",VLOOKUP($D169,Grilla!$BD:$BG,4,0),
IF($H$7=4,VLOOKUP($F169&amp;$C169&amp;$D169,Grilla!$T:$X,5,0),
IF($H$7=5,VLOOKUP($F169&amp;$C169&amp;$D169,Grilla!$Z:$AD,5,0),
IF($H$7=6,VLOOKUP($F169&amp;$C169&amp;$D169,Grilla!$AF:$AJ,5,0),
IF($H$7=7,VLOOKUP($F169&amp;$C169&amp;$D169,Grilla!$AL:$AP,5,0),
IF($H$7=8,VLOOKUP($F169&amp;$C169&amp;$D169,Grilla!$AR:$AV,5,0),
IF($H$7=9,VLOOKUP($F169&amp;$C169&amp;$D169,Grilla!$AX:$BB,5,0)))))))),"-")</f>
        <v>-</v>
      </c>
      <c r="J169" s="14">
        <f t="shared" si="13"/>
        <v>0</v>
      </c>
      <c r="K169" s="120"/>
      <c r="L169" s="21"/>
      <c r="M169" s="21"/>
      <c r="N169" s="21"/>
      <c r="O169" s="40"/>
      <c r="S169" s="19"/>
    </row>
    <row r="170" spans="1:19">
      <c r="A170" s="19"/>
      <c r="B170" s="39"/>
      <c r="C170" s="82"/>
      <c r="D170" s="96"/>
      <c r="E170" s="97"/>
      <c r="F170" s="13" t="str">
        <f t="shared" si="14"/>
        <v>-</v>
      </c>
      <c r="G170" s="13" t="str">
        <f>IFERROR(VLOOKUP($C170,Grilla!$Q:$R,2,0),"-")</f>
        <v>-</v>
      </c>
      <c r="H170" s="14" t="str">
        <f t="shared" si="12"/>
        <v>-</v>
      </c>
      <c r="I170" s="14" t="str">
        <f>IFERROR(
IF(F170="Vidadent",VLOOKUP($D170,Grilla!$BD:$BG,4,0),
IF($H$7=4,VLOOKUP($F170&amp;$C170&amp;$D170,Grilla!$T:$X,5,0),
IF($H$7=5,VLOOKUP($F170&amp;$C170&amp;$D170,Grilla!$Z:$AD,5,0),
IF($H$7=6,VLOOKUP($F170&amp;$C170&amp;$D170,Grilla!$AF:$AJ,5,0),
IF($H$7=7,VLOOKUP($F170&amp;$C170&amp;$D170,Grilla!$AL:$AP,5,0),
IF($H$7=8,VLOOKUP($F170&amp;$C170&amp;$D170,Grilla!$AR:$AV,5,0),
IF($H$7=9,VLOOKUP($F170&amp;$C170&amp;$D170,Grilla!$AX:$BB,5,0)))))))),"-")</f>
        <v>-</v>
      </c>
      <c r="J170" s="14">
        <f t="shared" si="13"/>
        <v>0</v>
      </c>
      <c r="K170" s="120"/>
      <c r="L170" s="21"/>
      <c r="M170" s="21"/>
      <c r="N170" s="21"/>
      <c r="O170" s="40"/>
      <c r="S170" s="19"/>
    </row>
    <row r="171" spans="1:19">
      <c r="A171" s="19"/>
      <c r="B171" s="39"/>
      <c r="C171" s="82"/>
      <c r="D171" s="96"/>
      <c r="E171" s="97"/>
      <c r="F171" s="13" t="str">
        <f t="shared" si="14"/>
        <v>-</v>
      </c>
      <c r="G171" s="13" t="str">
        <f>IFERROR(VLOOKUP($C171,Grilla!$Q:$R,2,0),"-")</f>
        <v>-</v>
      </c>
      <c r="H171" s="14" t="str">
        <f t="shared" si="12"/>
        <v>-</v>
      </c>
      <c r="I171" s="14" t="str">
        <f>IFERROR(
IF(F171="Vidadent",VLOOKUP($D171,Grilla!$BD:$BG,4,0),
IF($H$7=4,VLOOKUP($F171&amp;$C171&amp;$D171,Grilla!$T:$X,5,0),
IF($H$7=5,VLOOKUP($F171&amp;$C171&amp;$D171,Grilla!$Z:$AD,5,0),
IF($H$7=6,VLOOKUP($F171&amp;$C171&amp;$D171,Grilla!$AF:$AJ,5,0),
IF($H$7=7,VLOOKUP($F171&amp;$C171&amp;$D171,Grilla!$AL:$AP,5,0),
IF($H$7=8,VLOOKUP($F171&amp;$C171&amp;$D171,Grilla!$AR:$AV,5,0),
IF($H$7=9,VLOOKUP($F171&amp;$C171&amp;$D171,Grilla!$AX:$BB,5,0)))))))),"-")</f>
        <v>-</v>
      </c>
      <c r="J171" s="14">
        <f t="shared" si="13"/>
        <v>0</v>
      </c>
      <c r="K171" s="120"/>
      <c r="L171" s="21"/>
      <c r="M171" s="21"/>
      <c r="N171" s="21"/>
      <c r="O171" s="40"/>
      <c r="S171" s="19"/>
    </row>
    <row r="172" spans="1:19">
      <c r="A172" s="19"/>
      <c r="B172" s="39"/>
      <c r="C172" s="82"/>
      <c r="D172" s="96"/>
      <c r="E172" s="97"/>
      <c r="F172" s="13" t="str">
        <f t="shared" si="14"/>
        <v>-</v>
      </c>
      <c r="G172" s="13" t="str">
        <f>IFERROR(VLOOKUP($C172,Grilla!$Q:$R,2,0),"-")</f>
        <v>-</v>
      </c>
      <c r="H172" s="14" t="str">
        <f t="shared" si="12"/>
        <v>-</v>
      </c>
      <c r="I172" s="14" t="str">
        <f>IFERROR(
IF(F172="Vidadent",VLOOKUP($D172,Grilla!$BD:$BG,4,0),
IF($H$7=4,VLOOKUP($F172&amp;$C172&amp;$D172,Grilla!$T:$X,5,0),
IF($H$7=5,VLOOKUP($F172&amp;$C172&amp;$D172,Grilla!$Z:$AD,5,0),
IF($H$7=6,VLOOKUP($F172&amp;$C172&amp;$D172,Grilla!$AF:$AJ,5,0),
IF($H$7=7,VLOOKUP($F172&amp;$C172&amp;$D172,Grilla!$AL:$AP,5,0),
IF($H$7=8,VLOOKUP($F172&amp;$C172&amp;$D172,Grilla!$AR:$AV,5,0),
IF($H$7=9,VLOOKUP($F172&amp;$C172&amp;$D172,Grilla!$AX:$BB,5,0)))))))),"-")</f>
        <v>-</v>
      </c>
      <c r="J172" s="14">
        <f t="shared" si="13"/>
        <v>0</v>
      </c>
      <c r="K172" s="120"/>
      <c r="L172" s="21"/>
      <c r="M172" s="21"/>
      <c r="N172" s="21"/>
      <c r="O172" s="40"/>
      <c r="S172" s="19"/>
    </row>
    <row r="173" spans="1:19">
      <c r="A173" s="19"/>
      <c r="B173" s="39"/>
      <c r="C173" s="82"/>
      <c r="D173" s="96"/>
      <c r="E173" s="97"/>
      <c r="F173" s="13" t="str">
        <f t="shared" si="14"/>
        <v>-</v>
      </c>
      <c r="G173" s="13" t="str">
        <f>IFERROR(VLOOKUP($C173,Grilla!$Q:$R,2,0),"-")</f>
        <v>-</v>
      </c>
      <c r="H173" s="14" t="str">
        <f t="shared" si="12"/>
        <v>-</v>
      </c>
      <c r="I173" s="14" t="str">
        <f>IFERROR(
IF(F173="Vidadent",VLOOKUP($D173,Grilla!$BD:$BG,4,0),
IF($H$7=4,VLOOKUP($F173&amp;$C173&amp;$D173,Grilla!$T:$X,5,0),
IF($H$7=5,VLOOKUP($F173&amp;$C173&amp;$D173,Grilla!$Z:$AD,5,0),
IF($H$7=6,VLOOKUP($F173&amp;$C173&amp;$D173,Grilla!$AF:$AJ,5,0),
IF($H$7=7,VLOOKUP($F173&amp;$C173&amp;$D173,Grilla!$AL:$AP,5,0),
IF($H$7=8,VLOOKUP($F173&amp;$C173&amp;$D173,Grilla!$AR:$AV,5,0),
IF($H$7=9,VLOOKUP($F173&amp;$C173&amp;$D173,Grilla!$AX:$BB,5,0)))))))),"-")</f>
        <v>-</v>
      </c>
      <c r="J173" s="14">
        <f t="shared" si="13"/>
        <v>0</v>
      </c>
      <c r="K173" s="120"/>
      <c r="L173" s="21"/>
      <c r="M173" s="21"/>
      <c r="N173" s="21"/>
      <c r="O173" s="40"/>
      <c r="S173" s="19"/>
    </row>
    <row r="174" spans="1:19">
      <c r="A174" s="19"/>
      <c r="B174" s="39"/>
      <c r="C174" s="82"/>
      <c r="D174" s="96"/>
      <c r="E174" s="97"/>
      <c r="F174" s="13" t="str">
        <f t="shared" si="14"/>
        <v>-</v>
      </c>
      <c r="G174" s="13" t="str">
        <f>IFERROR(VLOOKUP($C174,Grilla!$Q:$R,2,0),"-")</f>
        <v>-</v>
      </c>
      <c r="H174" s="14" t="str">
        <f t="shared" si="12"/>
        <v>-</v>
      </c>
      <c r="I174" s="14" t="str">
        <f>IFERROR(
IF(F174="Vidadent",VLOOKUP($D174,Grilla!$BD:$BG,4,0),
IF($H$7=4,VLOOKUP($F174&amp;$C174&amp;$D174,Grilla!$T:$X,5,0),
IF($H$7=5,VLOOKUP($F174&amp;$C174&amp;$D174,Grilla!$Z:$AD,5,0),
IF($H$7=6,VLOOKUP($F174&amp;$C174&amp;$D174,Grilla!$AF:$AJ,5,0),
IF($H$7=7,VLOOKUP($F174&amp;$C174&amp;$D174,Grilla!$AL:$AP,5,0),
IF($H$7=8,VLOOKUP($F174&amp;$C174&amp;$D174,Grilla!$AR:$AV,5,0),
IF($H$7=9,VLOOKUP($F174&amp;$C174&amp;$D174,Grilla!$AX:$BB,5,0)))))))),"-")</f>
        <v>-</v>
      </c>
      <c r="J174" s="14">
        <f t="shared" si="13"/>
        <v>0</v>
      </c>
      <c r="K174" s="120"/>
      <c r="L174" s="21"/>
      <c r="M174" s="21"/>
      <c r="N174" s="21"/>
      <c r="O174" s="40"/>
      <c r="S174" s="19"/>
    </row>
    <row r="175" spans="1:19">
      <c r="A175" s="19"/>
      <c r="B175" s="39"/>
      <c r="C175" s="82"/>
      <c r="D175" s="96"/>
      <c r="E175" s="97"/>
      <c r="F175" s="13" t="str">
        <f t="shared" si="14"/>
        <v>-</v>
      </c>
      <c r="G175" s="13" t="str">
        <f>IFERROR(VLOOKUP($C175,Grilla!$Q:$R,2,0),"-")</f>
        <v>-</v>
      </c>
      <c r="H175" s="14" t="str">
        <f t="shared" si="12"/>
        <v>-</v>
      </c>
      <c r="I175" s="14" t="str">
        <f>IFERROR(
IF(F175="Vidadent",VLOOKUP($D175,Grilla!$BD:$BG,4,0),
IF($H$7=4,VLOOKUP($F175&amp;$C175&amp;$D175,Grilla!$T:$X,5,0),
IF($H$7=5,VLOOKUP($F175&amp;$C175&amp;$D175,Grilla!$Z:$AD,5,0),
IF($H$7=6,VLOOKUP($F175&amp;$C175&amp;$D175,Grilla!$AF:$AJ,5,0),
IF($H$7=7,VLOOKUP($F175&amp;$C175&amp;$D175,Grilla!$AL:$AP,5,0),
IF($H$7=8,VLOOKUP($F175&amp;$C175&amp;$D175,Grilla!$AR:$AV,5,0),
IF($H$7=9,VLOOKUP($F175&amp;$C175&amp;$D175,Grilla!$AX:$BB,5,0)))))))),"-")</f>
        <v>-</v>
      </c>
      <c r="J175" s="14">
        <f t="shared" si="13"/>
        <v>0</v>
      </c>
      <c r="K175" s="120"/>
      <c r="L175" s="21"/>
      <c r="M175" s="21"/>
      <c r="N175" s="21"/>
      <c r="O175" s="40"/>
      <c r="S175" s="19"/>
    </row>
    <row r="176" spans="1:19">
      <c r="A176" s="19"/>
      <c r="B176" s="39"/>
      <c r="C176" s="82"/>
      <c r="D176" s="96"/>
      <c r="E176" s="97"/>
      <c r="F176" s="13" t="str">
        <f t="shared" si="14"/>
        <v>-</v>
      </c>
      <c r="G176" s="13" t="str">
        <f>IFERROR(VLOOKUP($C176,Grilla!$Q:$R,2,0),"-")</f>
        <v>-</v>
      </c>
      <c r="H176" s="14" t="str">
        <f t="shared" si="12"/>
        <v>-</v>
      </c>
      <c r="I176" s="14" t="str">
        <f>IFERROR(
IF(F176="Vidadent",VLOOKUP($D176,Grilla!$BD:$BG,4,0),
IF($H$7=4,VLOOKUP($F176&amp;$C176&amp;$D176,Grilla!$T:$X,5,0),
IF($H$7=5,VLOOKUP($F176&amp;$C176&amp;$D176,Grilla!$Z:$AD,5,0),
IF($H$7=6,VLOOKUP($F176&amp;$C176&amp;$D176,Grilla!$AF:$AJ,5,0),
IF($H$7=7,VLOOKUP($F176&amp;$C176&amp;$D176,Grilla!$AL:$AP,5,0),
IF($H$7=8,VLOOKUP($F176&amp;$C176&amp;$D176,Grilla!$AR:$AV,5,0),
IF($H$7=9,VLOOKUP($F176&amp;$C176&amp;$D176,Grilla!$AX:$BB,5,0)))))))),"-")</f>
        <v>-</v>
      </c>
      <c r="J176" s="14">
        <f t="shared" si="13"/>
        <v>0</v>
      </c>
      <c r="K176" s="120"/>
      <c r="L176" s="21"/>
      <c r="M176" s="21"/>
      <c r="N176" s="21"/>
      <c r="O176" s="40"/>
      <c r="S176" s="19"/>
    </row>
    <row r="177" spans="1:19">
      <c r="A177" s="19"/>
      <c r="B177" s="39"/>
      <c r="C177" s="82"/>
      <c r="D177" s="96"/>
      <c r="E177" s="97"/>
      <c r="F177" s="13" t="str">
        <f t="shared" si="14"/>
        <v>-</v>
      </c>
      <c r="G177" s="13" t="str">
        <f>IFERROR(VLOOKUP($C177,Grilla!$Q:$R,2,0),"-")</f>
        <v>-</v>
      </c>
      <c r="H177" s="14" t="str">
        <f t="shared" si="12"/>
        <v>-</v>
      </c>
      <c r="I177" s="14" t="str">
        <f>IFERROR(
IF(F177="Vidadent",VLOOKUP($D177,Grilla!$BD:$BG,4,0),
IF($H$7=4,VLOOKUP($F177&amp;$C177&amp;$D177,Grilla!$T:$X,5,0),
IF($H$7=5,VLOOKUP($F177&amp;$C177&amp;$D177,Grilla!$Z:$AD,5,0),
IF($H$7=6,VLOOKUP($F177&amp;$C177&amp;$D177,Grilla!$AF:$AJ,5,0),
IF($H$7=7,VLOOKUP($F177&amp;$C177&amp;$D177,Grilla!$AL:$AP,5,0),
IF($H$7=8,VLOOKUP($F177&amp;$C177&amp;$D177,Grilla!$AR:$AV,5,0),
IF($H$7=9,VLOOKUP($F177&amp;$C177&amp;$D177,Grilla!$AX:$BB,5,0)))))))),"-")</f>
        <v>-</v>
      </c>
      <c r="J177" s="14">
        <f t="shared" si="13"/>
        <v>0</v>
      </c>
      <c r="K177" s="120"/>
      <c r="L177" s="21"/>
      <c r="M177" s="21"/>
      <c r="N177" s="21"/>
      <c r="O177" s="40"/>
      <c r="S177" s="19"/>
    </row>
    <row r="178" spans="1:19">
      <c r="A178" s="19"/>
      <c r="B178" s="39"/>
      <c r="C178" s="82"/>
      <c r="D178" s="96"/>
      <c r="E178" s="97"/>
      <c r="F178" s="13" t="str">
        <f t="shared" si="14"/>
        <v>-</v>
      </c>
      <c r="G178" s="13" t="str">
        <f>IFERROR(VLOOKUP($C178,Grilla!$Q:$R,2,0),"-")</f>
        <v>-</v>
      </c>
      <c r="H178" s="14" t="str">
        <f t="shared" si="12"/>
        <v>-</v>
      </c>
      <c r="I178" s="14" t="str">
        <f>IFERROR(
IF(F178="Vidadent",VLOOKUP($D178,Grilla!$BD:$BG,4,0),
IF($H$7=4,VLOOKUP($F178&amp;$C178&amp;$D178,Grilla!$T:$X,5,0),
IF($H$7=5,VLOOKUP($F178&amp;$C178&amp;$D178,Grilla!$Z:$AD,5,0),
IF($H$7=6,VLOOKUP($F178&amp;$C178&amp;$D178,Grilla!$AF:$AJ,5,0),
IF($H$7=7,VLOOKUP($F178&amp;$C178&amp;$D178,Grilla!$AL:$AP,5,0),
IF($H$7=8,VLOOKUP($F178&amp;$C178&amp;$D178,Grilla!$AR:$AV,5,0),
IF($H$7=9,VLOOKUP($F178&amp;$C178&amp;$D178,Grilla!$AX:$BB,5,0)))))))),"-")</f>
        <v>-</v>
      </c>
      <c r="J178" s="14">
        <f t="shared" si="13"/>
        <v>0</v>
      </c>
      <c r="K178" s="120"/>
      <c r="L178" s="21"/>
      <c r="M178" s="21"/>
      <c r="N178" s="21"/>
      <c r="O178" s="40"/>
      <c r="S178" s="19"/>
    </row>
    <row r="179" spans="1:19">
      <c r="A179" s="19"/>
      <c r="B179" s="39"/>
      <c r="C179" s="82"/>
      <c r="D179" s="96"/>
      <c r="E179" s="97"/>
      <c r="F179" s="13" t="str">
        <f t="shared" si="14"/>
        <v>-</v>
      </c>
      <c r="G179" s="13" t="str">
        <f>IFERROR(VLOOKUP($C179,Grilla!$Q:$R,2,0),"-")</f>
        <v>-</v>
      </c>
      <c r="H179" s="14" t="str">
        <f t="shared" si="12"/>
        <v>-</v>
      </c>
      <c r="I179" s="14" t="str">
        <f>IFERROR(
IF(F179="Vidadent",VLOOKUP($D179,Grilla!$BD:$BG,4,0),
IF($H$7=4,VLOOKUP($F179&amp;$C179&amp;$D179,Grilla!$T:$X,5,0),
IF($H$7=5,VLOOKUP($F179&amp;$C179&amp;$D179,Grilla!$Z:$AD,5,0),
IF($H$7=6,VLOOKUP($F179&amp;$C179&amp;$D179,Grilla!$AF:$AJ,5,0),
IF($H$7=7,VLOOKUP($F179&amp;$C179&amp;$D179,Grilla!$AL:$AP,5,0),
IF($H$7=8,VLOOKUP($F179&amp;$C179&amp;$D179,Grilla!$AR:$AV,5,0),
IF($H$7=9,VLOOKUP($F179&amp;$C179&amp;$D179,Grilla!$AX:$BB,5,0)))))))),"-")</f>
        <v>-</v>
      </c>
      <c r="J179" s="14">
        <f t="shared" si="13"/>
        <v>0</v>
      </c>
      <c r="K179" s="120"/>
      <c r="L179" s="21"/>
      <c r="M179" s="21"/>
      <c r="N179" s="21"/>
      <c r="O179" s="40"/>
      <c r="S179" s="19"/>
    </row>
    <row r="180" spans="1:19">
      <c r="A180" s="19"/>
      <c r="B180" s="39"/>
      <c r="C180" s="82"/>
      <c r="D180" s="96"/>
      <c r="E180" s="97"/>
      <c r="F180" s="13" t="str">
        <f t="shared" si="14"/>
        <v>-</v>
      </c>
      <c r="G180" s="13" t="str">
        <f>IFERROR(VLOOKUP($C180,Grilla!$Q:$R,2,0),"-")</f>
        <v>-</v>
      </c>
      <c r="H180" s="14" t="str">
        <f t="shared" si="12"/>
        <v>-</v>
      </c>
      <c r="I180" s="14" t="str">
        <f>IFERROR(
IF(F180="Vidadent",VLOOKUP($D180,Grilla!$BD:$BG,4,0),
IF($H$7=4,VLOOKUP($F180&amp;$C180&amp;$D180,Grilla!$T:$X,5,0),
IF($H$7=5,VLOOKUP($F180&amp;$C180&amp;$D180,Grilla!$Z:$AD,5,0),
IF($H$7=6,VLOOKUP($F180&amp;$C180&amp;$D180,Grilla!$AF:$AJ,5,0),
IF($H$7=7,VLOOKUP($F180&amp;$C180&amp;$D180,Grilla!$AL:$AP,5,0),
IF($H$7=8,VLOOKUP($F180&amp;$C180&amp;$D180,Grilla!$AR:$AV,5,0),
IF($H$7=9,VLOOKUP($F180&amp;$C180&amp;$D180,Grilla!$AX:$BB,5,0)))))))),"-")</f>
        <v>-</v>
      </c>
      <c r="J180" s="14">
        <f t="shared" si="13"/>
        <v>0</v>
      </c>
      <c r="K180" s="120"/>
      <c r="L180" s="21"/>
      <c r="M180" s="21"/>
      <c r="N180" s="21"/>
      <c r="O180" s="40"/>
      <c r="S180" s="19"/>
    </row>
    <row r="181" spans="1:19">
      <c r="A181" s="19"/>
      <c r="B181" s="39"/>
      <c r="C181" s="82"/>
      <c r="D181" s="96"/>
      <c r="E181" s="97"/>
      <c r="F181" s="13" t="str">
        <f t="shared" si="14"/>
        <v>-</v>
      </c>
      <c r="G181" s="13" t="str">
        <f>IFERROR(VLOOKUP($C181,Grilla!$Q:$R,2,0),"-")</f>
        <v>-</v>
      </c>
      <c r="H181" s="14" t="str">
        <f t="shared" si="12"/>
        <v>-</v>
      </c>
      <c r="I181" s="14" t="str">
        <f>IFERROR(
IF(F181="Vidadent",VLOOKUP($D181,Grilla!$BD:$BG,4,0),
IF($H$7=4,VLOOKUP($F181&amp;$C181&amp;$D181,Grilla!$T:$X,5,0),
IF($H$7=5,VLOOKUP($F181&amp;$C181&amp;$D181,Grilla!$Z:$AD,5,0),
IF($H$7=6,VLOOKUP($F181&amp;$C181&amp;$D181,Grilla!$AF:$AJ,5,0),
IF($H$7=7,VLOOKUP($F181&amp;$C181&amp;$D181,Grilla!$AL:$AP,5,0),
IF($H$7=8,VLOOKUP($F181&amp;$C181&amp;$D181,Grilla!$AR:$AV,5,0),
IF($H$7=9,VLOOKUP($F181&amp;$C181&amp;$D181,Grilla!$AX:$BB,5,0)))))))),"-")</f>
        <v>-</v>
      </c>
      <c r="J181" s="14">
        <f t="shared" si="13"/>
        <v>0</v>
      </c>
      <c r="K181" s="120"/>
      <c r="L181" s="21"/>
      <c r="M181" s="21"/>
      <c r="N181" s="21"/>
      <c r="O181" s="40"/>
      <c r="S181" s="19"/>
    </row>
    <row r="182" spans="1:19">
      <c r="A182" s="19"/>
      <c r="B182" s="39"/>
      <c r="C182" s="82"/>
      <c r="D182" s="96"/>
      <c r="E182" s="97"/>
      <c r="F182" s="13" t="str">
        <f t="shared" si="14"/>
        <v>-</v>
      </c>
      <c r="G182" s="13" t="str">
        <f>IFERROR(VLOOKUP($C182,Grilla!$Q:$R,2,0),"-")</f>
        <v>-</v>
      </c>
      <c r="H182" s="14" t="str">
        <f t="shared" si="12"/>
        <v>-</v>
      </c>
      <c r="I182" s="14" t="str">
        <f>IFERROR(
IF(F182="Vidadent",VLOOKUP($D182,Grilla!$BD:$BG,4,0),
IF($H$7=4,VLOOKUP($F182&amp;$C182&amp;$D182,Grilla!$T:$X,5,0),
IF($H$7=5,VLOOKUP($F182&amp;$C182&amp;$D182,Grilla!$Z:$AD,5,0),
IF($H$7=6,VLOOKUP($F182&amp;$C182&amp;$D182,Grilla!$AF:$AJ,5,0),
IF($H$7=7,VLOOKUP($F182&amp;$C182&amp;$D182,Grilla!$AL:$AP,5,0),
IF($H$7=8,VLOOKUP($F182&amp;$C182&amp;$D182,Grilla!$AR:$AV,5,0),
IF($H$7=9,VLOOKUP($F182&amp;$C182&amp;$D182,Grilla!$AX:$BB,5,0)))))))),"-")</f>
        <v>-</v>
      </c>
      <c r="J182" s="14">
        <f t="shared" si="13"/>
        <v>0</v>
      </c>
      <c r="K182" s="120"/>
      <c r="L182" s="21"/>
      <c r="M182" s="21"/>
      <c r="N182" s="21"/>
      <c r="O182" s="40"/>
      <c r="S182" s="19"/>
    </row>
    <row r="183" spans="1:19">
      <c r="A183" s="19"/>
      <c r="B183" s="39"/>
      <c r="C183" s="82"/>
      <c r="D183" s="96"/>
      <c r="E183" s="97"/>
      <c r="F183" s="13" t="str">
        <f t="shared" si="14"/>
        <v>-</v>
      </c>
      <c r="G183" s="13" t="str">
        <f>IFERROR(VLOOKUP($C183,Grilla!$Q:$R,2,0),"-")</f>
        <v>-</v>
      </c>
      <c r="H183" s="14" t="str">
        <f t="shared" si="12"/>
        <v>-</v>
      </c>
      <c r="I183" s="14" t="str">
        <f>IFERROR(
IF(F183="Vidadent",VLOOKUP($D183,Grilla!$BD:$BG,4,0),
IF($H$7=4,VLOOKUP($F183&amp;$C183&amp;$D183,Grilla!$T:$X,5,0),
IF($H$7=5,VLOOKUP($F183&amp;$C183&amp;$D183,Grilla!$Z:$AD,5,0),
IF($H$7=6,VLOOKUP($F183&amp;$C183&amp;$D183,Grilla!$AF:$AJ,5,0),
IF($H$7=7,VLOOKUP($F183&amp;$C183&amp;$D183,Grilla!$AL:$AP,5,0),
IF($H$7=8,VLOOKUP($F183&amp;$C183&amp;$D183,Grilla!$AR:$AV,5,0),
IF($H$7=9,VLOOKUP($F183&amp;$C183&amp;$D183,Grilla!$AX:$BB,5,0)))))))),"-")</f>
        <v>-</v>
      </c>
      <c r="J183" s="14">
        <f t="shared" si="13"/>
        <v>0</v>
      </c>
      <c r="K183" s="120"/>
      <c r="L183" s="21"/>
      <c r="M183" s="21"/>
      <c r="N183" s="21"/>
      <c r="O183" s="40"/>
      <c r="S183" s="19"/>
    </row>
    <row r="184" spans="1:19">
      <c r="A184" s="19"/>
      <c r="B184" s="39"/>
      <c r="C184" s="82"/>
      <c r="D184" s="96"/>
      <c r="E184" s="97"/>
      <c r="F184" s="13" t="str">
        <f t="shared" si="14"/>
        <v>-</v>
      </c>
      <c r="G184" s="13" t="str">
        <f>IFERROR(VLOOKUP($C184,Grilla!$Q:$R,2,0),"-")</f>
        <v>-</v>
      </c>
      <c r="H184" s="14" t="str">
        <f t="shared" si="12"/>
        <v>-</v>
      </c>
      <c r="I184" s="14" t="str">
        <f>IFERROR(
IF(F184="Vidadent",VLOOKUP($D184,Grilla!$BD:$BG,4,0),
IF($H$7=4,VLOOKUP($F184&amp;$C184&amp;$D184,Grilla!$T:$X,5,0),
IF($H$7=5,VLOOKUP($F184&amp;$C184&amp;$D184,Grilla!$Z:$AD,5,0),
IF($H$7=6,VLOOKUP($F184&amp;$C184&amp;$D184,Grilla!$AF:$AJ,5,0),
IF($H$7=7,VLOOKUP($F184&amp;$C184&amp;$D184,Grilla!$AL:$AP,5,0),
IF($H$7=8,VLOOKUP($F184&amp;$C184&amp;$D184,Grilla!$AR:$AV,5,0),
IF($H$7=9,VLOOKUP($F184&amp;$C184&amp;$D184,Grilla!$AX:$BB,5,0)))))))),"-")</f>
        <v>-</v>
      </c>
      <c r="J184" s="14">
        <f t="shared" si="13"/>
        <v>0</v>
      </c>
      <c r="K184" s="120"/>
      <c r="L184" s="21"/>
      <c r="M184" s="21"/>
      <c r="N184" s="21"/>
      <c r="O184" s="40"/>
      <c r="S184" s="19"/>
    </row>
    <row r="185" spans="1:19">
      <c r="A185" s="19"/>
      <c r="B185" s="39"/>
      <c r="C185" s="82"/>
      <c r="D185" s="96"/>
      <c r="E185" s="97"/>
      <c r="F185" s="13" t="str">
        <f t="shared" si="14"/>
        <v>-</v>
      </c>
      <c r="G185" s="13" t="str">
        <f>IFERROR(VLOOKUP($C185,Grilla!$Q:$R,2,0),"-")</f>
        <v>-</v>
      </c>
      <c r="H185" s="14" t="str">
        <f t="shared" si="12"/>
        <v>-</v>
      </c>
      <c r="I185" s="14" t="str">
        <f>IFERROR(
IF(F185="Vidadent",VLOOKUP($D185,Grilla!$BD:$BG,4,0),
IF($H$7=4,VLOOKUP($F185&amp;$C185&amp;$D185,Grilla!$T:$X,5,0),
IF($H$7=5,VLOOKUP($F185&amp;$C185&amp;$D185,Grilla!$Z:$AD,5,0),
IF($H$7=6,VLOOKUP($F185&amp;$C185&amp;$D185,Grilla!$AF:$AJ,5,0),
IF($H$7=7,VLOOKUP($F185&amp;$C185&amp;$D185,Grilla!$AL:$AP,5,0),
IF($H$7=8,VLOOKUP($F185&amp;$C185&amp;$D185,Grilla!$AR:$AV,5,0),
IF($H$7=9,VLOOKUP($F185&amp;$C185&amp;$D185,Grilla!$AX:$BB,5,0)))))))),"-")</f>
        <v>-</v>
      </c>
      <c r="J185" s="14">
        <f t="shared" si="13"/>
        <v>0</v>
      </c>
      <c r="K185" s="120"/>
      <c r="L185" s="21"/>
      <c r="M185" s="21"/>
      <c r="N185" s="21"/>
      <c r="O185" s="40"/>
      <c r="S185" s="19"/>
    </row>
    <row r="186" spans="1:19">
      <c r="A186" s="19"/>
      <c r="B186" s="39"/>
      <c r="C186" s="82"/>
      <c r="D186" s="96"/>
      <c r="E186" s="97"/>
      <c r="F186" s="13" t="str">
        <f t="shared" si="14"/>
        <v>-</v>
      </c>
      <c r="G186" s="13" t="str">
        <f>IFERROR(VLOOKUP($C186,Grilla!$Q:$R,2,0),"-")</f>
        <v>-</v>
      </c>
      <c r="H186" s="14" t="str">
        <f t="shared" ref="H186:H201" si="15">IF($G186="Unidad",1,IF($G186="Millar",1000,IF($G186="Q25K",25000,IF($G186="Q50k",50000,"-"))))</f>
        <v>-</v>
      </c>
      <c r="I186" s="14" t="str">
        <f>IFERROR(
IF(F186="Vidadent",VLOOKUP($D186,Grilla!$BD:$BG,4,0),
IF($H$7=4,VLOOKUP($F186&amp;$C186&amp;$D186,Grilla!$T:$X,5,0),
IF($H$7=5,VLOOKUP($F186&amp;$C186&amp;$D186,Grilla!$Z:$AD,5,0),
IF($H$7=6,VLOOKUP($F186&amp;$C186&amp;$D186,Grilla!$AF:$AJ,5,0),
IF($H$7=7,VLOOKUP($F186&amp;$C186&amp;$D186,Grilla!$AL:$AP,5,0),
IF($H$7=8,VLOOKUP($F186&amp;$C186&amp;$D186,Grilla!$AR:$AV,5,0),
IF($H$7=9,VLOOKUP($F186&amp;$C186&amp;$D186,Grilla!$AX:$BB,5,0)))))))),"-")</f>
        <v>-</v>
      </c>
      <c r="J186" s="14">
        <f t="shared" si="13"/>
        <v>0</v>
      </c>
      <c r="K186" s="120"/>
      <c r="L186" s="21"/>
      <c r="M186" s="21"/>
      <c r="N186" s="21"/>
      <c r="O186" s="40"/>
      <c r="S186" s="19"/>
    </row>
    <row r="187" spans="1:19">
      <c r="A187" s="19"/>
      <c r="B187" s="39"/>
      <c r="C187" s="82"/>
      <c r="D187" s="96"/>
      <c r="E187" s="97"/>
      <c r="F187" s="13" t="str">
        <f t="shared" si="14"/>
        <v>-</v>
      </c>
      <c r="G187" s="13" t="str">
        <f>IFERROR(VLOOKUP($C187,Grilla!$Q:$R,2,0),"-")</f>
        <v>-</v>
      </c>
      <c r="H187" s="14" t="str">
        <f t="shared" si="15"/>
        <v>-</v>
      </c>
      <c r="I187" s="14" t="str">
        <f>IFERROR(
IF(F187="Vidadent",VLOOKUP($D187,Grilla!$BD:$BG,4,0),
IF($H$7=4,VLOOKUP($F187&amp;$C187&amp;$D187,Grilla!$T:$X,5,0),
IF($H$7=5,VLOOKUP($F187&amp;$C187&amp;$D187,Grilla!$Z:$AD,5,0),
IF($H$7=6,VLOOKUP($F187&amp;$C187&amp;$D187,Grilla!$AF:$AJ,5,0),
IF($H$7=7,VLOOKUP($F187&amp;$C187&amp;$D187,Grilla!$AL:$AP,5,0),
IF($H$7=8,VLOOKUP($F187&amp;$C187&amp;$D187,Grilla!$AR:$AV,5,0),
IF($H$7=9,VLOOKUP($F187&amp;$C187&amp;$D187,Grilla!$AX:$BB,5,0)))))))),"-")</f>
        <v>-</v>
      </c>
      <c r="J187" s="14">
        <f t="shared" si="13"/>
        <v>0</v>
      </c>
      <c r="K187" s="120"/>
      <c r="L187" s="21"/>
      <c r="M187" s="21"/>
      <c r="N187" s="21"/>
      <c r="O187" s="40"/>
      <c r="S187" s="19"/>
    </row>
    <row r="188" spans="1:19">
      <c r="A188" s="19"/>
      <c r="B188" s="39"/>
      <c r="C188" s="82"/>
      <c r="D188" s="96"/>
      <c r="E188" s="97"/>
      <c r="F188" s="13" t="str">
        <f t="shared" si="14"/>
        <v>-</v>
      </c>
      <c r="G188" s="13" t="str">
        <f>IFERROR(VLOOKUP($C188,Grilla!$Q:$R,2,0),"-")</f>
        <v>-</v>
      </c>
      <c r="H188" s="14" t="str">
        <f t="shared" si="15"/>
        <v>-</v>
      </c>
      <c r="I188" s="14" t="str">
        <f>IFERROR(
IF(F188="Vidadent",VLOOKUP($D188,Grilla!$BD:$BG,4,0),
IF($H$7=4,VLOOKUP($F188&amp;$C188&amp;$D188,Grilla!$T:$X,5,0),
IF($H$7=5,VLOOKUP($F188&amp;$C188&amp;$D188,Grilla!$Z:$AD,5,0),
IF($H$7=6,VLOOKUP($F188&amp;$C188&amp;$D188,Grilla!$AF:$AJ,5,0),
IF($H$7=7,VLOOKUP($F188&amp;$C188&amp;$D188,Grilla!$AL:$AP,5,0),
IF($H$7=8,VLOOKUP($F188&amp;$C188&amp;$D188,Grilla!$AR:$AV,5,0),
IF($H$7=9,VLOOKUP($F188&amp;$C188&amp;$D188,Grilla!$AX:$BB,5,0)))))))),"-")</f>
        <v>-</v>
      </c>
      <c r="J188" s="14">
        <f t="shared" si="13"/>
        <v>0</v>
      </c>
      <c r="K188" s="120"/>
      <c r="L188" s="21"/>
      <c r="M188" s="21"/>
      <c r="N188" s="21"/>
      <c r="O188" s="40"/>
      <c r="S188" s="19"/>
    </row>
    <row r="189" spans="1:19">
      <c r="A189" s="19"/>
      <c r="B189" s="39"/>
      <c r="C189" s="82"/>
      <c r="D189" s="96"/>
      <c r="E189" s="97"/>
      <c r="F189" s="13" t="str">
        <f t="shared" si="14"/>
        <v>-</v>
      </c>
      <c r="G189" s="13" t="str">
        <f>IFERROR(VLOOKUP($C189,Grilla!$Q:$R,2,0),"-")</f>
        <v>-</v>
      </c>
      <c r="H189" s="14" t="str">
        <f t="shared" si="15"/>
        <v>-</v>
      </c>
      <c r="I189" s="14" t="str">
        <f>IFERROR(
IF(F189="Vidadent",VLOOKUP($D189,Grilla!$BD:$BG,4,0),
IF($H$7=4,VLOOKUP($F189&amp;$C189&amp;$D189,Grilla!$T:$X,5,0),
IF($H$7=5,VLOOKUP($F189&amp;$C189&amp;$D189,Grilla!$Z:$AD,5,0),
IF($H$7=6,VLOOKUP($F189&amp;$C189&amp;$D189,Grilla!$AF:$AJ,5,0),
IF($H$7=7,VLOOKUP($F189&amp;$C189&amp;$D189,Grilla!$AL:$AP,5,0),
IF($H$7=8,VLOOKUP($F189&amp;$C189&amp;$D189,Grilla!$AR:$AV,5,0),
IF($H$7=9,VLOOKUP($F189&amp;$C189&amp;$D189,Grilla!$AX:$BB,5,0)))))))),"-")</f>
        <v>-</v>
      </c>
      <c r="J189" s="14">
        <f t="shared" si="13"/>
        <v>0</v>
      </c>
      <c r="K189" s="120"/>
      <c r="L189" s="21"/>
      <c r="M189" s="21"/>
      <c r="N189" s="21"/>
      <c r="O189" s="40"/>
      <c r="S189" s="19"/>
    </row>
    <row r="190" spans="1:19">
      <c r="A190" s="19"/>
      <c r="B190" s="39"/>
      <c r="C190" s="82"/>
      <c r="D190" s="96"/>
      <c r="E190" s="97"/>
      <c r="F190" s="13" t="str">
        <f t="shared" si="14"/>
        <v>-</v>
      </c>
      <c r="G190" s="13" t="str">
        <f>IFERROR(VLOOKUP($C190,Grilla!$Q:$R,2,0),"-")</f>
        <v>-</v>
      </c>
      <c r="H190" s="14" t="str">
        <f t="shared" si="15"/>
        <v>-</v>
      </c>
      <c r="I190" s="14" t="str">
        <f>IFERROR(
IF(F190="Vidadent",VLOOKUP($D190,Grilla!$BD:$BG,4,0),
IF($H$7=4,VLOOKUP($F190&amp;$C190&amp;$D190,Grilla!$T:$X,5,0),
IF($H$7=5,VLOOKUP($F190&amp;$C190&amp;$D190,Grilla!$Z:$AD,5,0),
IF($H$7=6,VLOOKUP($F190&amp;$C190&amp;$D190,Grilla!$AF:$AJ,5,0),
IF($H$7=7,VLOOKUP($F190&amp;$C190&amp;$D190,Grilla!$AL:$AP,5,0),
IF($H$7=8,VLOOKUP($F190&amp;$C190&amp;$D190,Grilla!$AR:$AV,5,0),
IF($H$7=9,VLOOKUP($F190&amp;$C190&amp;$D190,Grilla!$AX:$BB,5,0)))))))),"-")</f>
        <v>-</v>
      </c>
      <c r="J190" s="14">
        <f t="shared" si="13"/>
        <v>0</v>
      </c>
      <c r="K190" s="120"/>
      <c r="L190" s="21"/>
      <c r="M190" s="21"/>
      <c r="N190" s="21"/>
      <c r="O190" s="40"/>
      <c r="S190" s="19"/>
    </row>
    <row r="191" spans="1:19">
      <c r="A191" s="19"/>
      <c r="B191" s="39"/>
      <c r="C191" s="82"/>
      <c r="D191" s="96"/>
      <c r="E191" s="97"/>
      <c r="F191" s="13" t="str">
        <f t="shared" si="14"/>
        <v>-</v>
      </c>
      <c r="G191" s="13" t="str">
        <f>IFERROR(VLOOKUP($C191,Grilla!$Q:$R,2,0),"-")</f>
        <v>-</v>
      </c>
      <c r="H191" s="14" t="str">
        <f t="shared" si="15"/>
        <v>-</v>
      </c>
      <c r="I191" s="14" t="str">
        <f>IFERROR(
IF(F191="Vidadent",VLOOKUP($D191,Grilla!$BD:$BG,4,0),
IF($H$7=4,VLOOKUP($F191&amp;$C191&amp;$D191,Grilla!$T:$X,5,0),
IF($H$7=5,VLOOKUP($F191&amp;$C191&amp;$D191,Grilla!$Z:$AD,5,0),
IF($H$7=6,VLOOKUP($F191&amp;$C191&amp;$D191,Grilla!$AF:$AJ,5,0),
IF($H$7=7,VLOOKUP($F191&amp;$C191&amp;$D191,Grilla!$AL:$AP,5,0),
IF($H$7=8,VLOOKUP($F191&amp;$C191&amp;$D191,Grilla!$AR:$AV,5,0),
IF($H$7=9,VLOOKUP($F191&amp;$C191&amp;$D191,Grilla!$AX:$BB,5,0)))))))),"-")</f>
        <v>-</v>
      </c>
      <c r="J191" s="14">
        <f t="shared" si="13"/>
        <v>0</v>
      </c>
      <c r="K191" s="120"/>
      <c r="L191" s="21"/>
      <c r="M191" s="21"/>
      <c r="N191" s="21"/>
      <c r="O191" s="40"/>
      <c r="S191" s="19"/>
    </row>
    <row r="192" spans="1:19">
      <c r="A192" s="19"/>
      <c r="B192" s="39"/>
      <c r="C192" s="82"/>
      <c r="D192" s="96"/>
      <c r="E192" s="97"/>
      <c r="F192" s="13" t="str">
        <f t="shared" si="14"/>
        <v>-</v>
      </c>
      <c r="G192" s="13" t="str">
        <f>IFERROR(VLOOKUP($C192,Grilla!$Q:$R,2,0),"-")</f>
        <v>-</v>
      </c>
      <c r="H192" s="14" t="str">
        <f t="shared" si="15"/>
        <v>-</v>
      </c>
      <c r="I192" s="14" t="str">
        <f>IFERROR(
IF(F192="Vidadent",VLOOKUP($D192,Grilla!$BD:$BG,4,0),
IF($H$7=4,VLOOKUP($F192&amp;$C192&amp;$D192,Grilla!$T:$X,5,0),
IF($H$7=5,VLOOKUP($F192&amp;$C192&amp;$D192,Grilla!$Z:$AD,5,0),
IF($H$7=6,VLOOKUP($F192&amp;$C192&amp;$D192,Grilla!$AF:$AJ,5,0),
IF($H$7=7,VLOOKUP($F192&amp;$C192&amp;$D192,Grilla!$AL:$AP,5,0),
IF($H$7=8,VLOOKUP($F192&amp;$C192&amp;$D192,Grilla!$AR:$AV,5,0),
IF($H$7=9,VLOOKUP($F192&amp;$C192&amp;$D192,Grilla!$AX:$BB,5,0)))))))),"-")</f>
        <v>-</v>
      </c>
      <c r="J192" s="14">
        <f t="shared" si="13"/>
        <v>0</v>
      </c>
      <c r="K192" s="120"/>
      <c r="L192" s="21"/>
      <c r="M192" s="21"/>
      <c r="N192" s="21"/>
      <c r="O192" s="40"/>
      <c r="S192" s="19"/>
    </row>
    <row r="193" spans="1:19">
      <c r="A193" s="19"/>
      <c r="B193" s="39"/>
      <c r="C193" s="82"/>
      <c r="D193" s="96"/>
      <c r="E193" s="97"/>
      <c r="F193" s="13" t="str">
        <f t="shared" si="14"/>
        <v>-</v>
      </c>
      <c r="G193" s="13" t="str">
        <f>IFERROR(VLOOKUP($C193,Grilla!$Q:$R,2,0),"-")</f>
        <v>-</v>
      </c>
      <c r="H193" s="14" t="str">
        <f t="shared" si="15"/>
        <v>-</v>
      </c>
      <c r="I193" s="14" t="str">
        <f>IFERROR(
IF(F193="Vidadent",VLOOKUP($D193,Grilla!$BD:$BG,4,0),
IF($H$7=4,VLOOKUP($F193&amp;$C193&amp;$D193,Grilla!$T:$X,5,0),
IF($H$7=5,VLOOKUP($F193&amp;$C193&amp;$D193,Grilla!$Z:$AD,5,0),
IF($H$7=6,VLOOKUP($F193&amp;$C193&amp;$D193,Grilla!$AF:$AJ,5,0),
IF($H$7=7,VLOOKUP($F193&amp;$C193&amp;$D193,Grilla!$AL:$AP,5,0),
IF($H$7=8,VLOOKUP($F193&amp;$C193&amp;$D193,Grilla!$AR:$AV,5,0),
IF($H$7=9,VLOOKUP($F193&amp;$C193&amp;$D193,Grilla!$AX:$BB,5,0)))))))),"-")</f>
        <v>-</v>
      </c>
      <c r="J193" s="14">
        <f t="shared" si="13"/>
        <v>0</v>
      </c>
      <c r="K193" s="120"/>
      <c r="L193" s="21"/>
      <c r="M193" s="21"/>
      <c r="N193" s="21"/>
      <c r="O193" s="40"/>
      <c r="S193" s="19"/>
    </row>
    <row r="194" spans="1:19">
      <c r="A194" s="19"/>
      <c r="B194" s="39"/>
      <c r="C194" s="82"/>
      <c r="D194" s="96"/>
      <c r="E194" s="97"/>
      <c r="F194" s="13" t="str">
        <f t="shared" si="14"/>
        <v>-</v>
      </c>
      <c r="G194" s="13" t="str">
        <f>IFERROR(VLOOKUP($C194,Grilla!$Q:$R,2,0),"-")</f>
        <v>-</v>
      </c>
      <c r="H194" s="14" t="str">
        <f t="shared" si="15"/>
        <v>-</v>
      </c>
      <c r="I194" s="14" t="str">
        <f>IFERROR(
IF(F194="Vidadent",VLOOKUP($D194,Grilla!$BD:$BG,4,0),
IF($H$7=4,VLOOKUP($F194&amp;$C194&amp;$D194,Grilla!$T:$X,5,0),
IF($H$7=5,VLOOKUP($F194&amp;$C194&amp;$D194,Grilla!$Z:$AD,5,0),
IF($H$7=6,VLOOKUP($F194&amp;$C194&amp;$D194,Grilla!$AF:$AJ,5,0),
IF($H$7=7,VLOOKUP($F194&amp;$C194&amp;$D194,Grilla!$AL:$AP,5,0),
IF($H$7=8,VLOOKUP($F194&amp;$C194&amp;$D194,Grilla!$AR:$AV,5,0),
IF($H$7=9,VLOOKUP($F194&amp;$C194&amp;$D194,Grilla!$AX:$BB,5,0)))))))),"-")</f>
        <v>-</v>
      </c>
      <c r="J194" s="14">
        <f t="shared" si="13"/>
        <v>0</v>
      </c>
      <c r="K194" s="120"/>
      <c r="L194" s="21"/>
      <c r="M194" s="21"/>
      <c r="N194" s="21"/>
      <c r="O194" s="40"/>
      <c r="S194" s="19"/>
    </row>
    <row r="195" spans="1:19">
      <c r="A195" s="19"/>
      <c r="B195" s="39"/>
      <c r="C195" s="82"/>
      <c r="D195" s="96"/>
      <c r="E195" s="97"/>
      <c r="F195" s="13" t="str">
        <f t="shared" si="14"/>
        <v>-</v>
      </c>
      <c r="G195" s="13" t="str">
        <f>IFERROR(VLOOKUP($C195,Grilla!$Q:$R,2,0),"-")</f>
        <v>-</v>
      </c>
      <c r="H195" s="14" t="str">
        <f t="shared" si="15"/>
        <v>-</v>
      </c>
      <c r="I195" s="14" t="str">
        <f>IFERROR(
IF(F195="Vidadent",VLOOKUP($D195,Grilla!$BD:$BG,4,0),
IF($H$7=4,VLOOKUP($F195&amp;$C195&amp;$D195,Grilla!$T:$X,5,0),
IF($H$7=5,VLOOKUP($F195&amp;$C195&amp;$D195,Grilla!$Z:$AD,5,0),
IF($H$7=6,VLOOKUP($F195&amp;$C195&amp;$D195,Grilla!$AF:$AJ,5,0),
IF($H$7=7,VLOOKUP($F195&amp;$C195&amp;$D195,Grilla!$AL:$AP,5,0),
IF($H$7=8,VLOOKUP($F195&amp;$C195&amp;$D195,Grilla!$AR:$AV,5,0),
IF($H$7=9,VLOOKUP($F195&amp;$C195&amp;$D195,Grilla!$AX:$BB,5,0)))))))),"-")</f>
        <v>-</v>
      </c>
      <c r="J195" s="14">
        <f t="shared" si="13"/>
        <v>0</v>
      </c>
      <c r="K195" s="120"/>
      <c r="L195" s="21"/>
      <c r="M195" s="21"/>
      <c r="N195" s="21"/>
      <c r="O195" s="40"/>
      <c r="S195" s="19"/>
    </row>
    <row r="196" spans="1:19">
      <c r="A196" s="19"/>
      <c r="B196" s="39"/>
      <c r="C196" s="82"/>
      <c r="D196" s="96"/>
      <c r="E196" s="97"/>
      <c r="F196" s="13" t="str">
        <f t="shared" si="14"/>
        <v>-</v>
      </c>
      <c r="G196" s="13" t="str">
        <f>IFERROR(VLOOKUP($C196,Grilla!$Q:$R,2,0),"-")</f>
        <v>-</v>
      </c>
      <c r="H196" s="14" t="str">
        <f t="shared" si="15"/>
        <v>-</v>
      </c>
      <c r="I196" s="14" t="str">
        <f>IFERROR(
IF(F196="Vidadent",VLOOKUP($D196,Grilla!$BD:$BG,4,0),
IF($H$7=4,VLOOKUP($F196&amp;$C196&amp;$D196,Grilla!$T:$X,5,0),
IF($H$7=5,VLOOKUP($F196&amp;$C196&amp;$D196,Grilla!$Z:$AD,5,0),
IF($H$7=6,VLOOKUP($F196&amp;$C196&amp;$D196,Grilla!$AF:$AJ,5,0),
IF($H$7=7,VLOOKUP($F196&amp;$C196&amp;$D196,Grilla!$AL:$AP,5,0),
IF($H$7=8,VLOOKUP($F196&amp;$C196&amp;$D196,Grilla!$AR:$AV,5,0),
IF($H$7=9,VLOOKUP($F196&amp;$C196&amp;$D196,Grilla!$AX:$BB,5,0)))))))),"-")</f>
        <v>-</v>
      </c>
      <c r="J196" s="14">
        <f t="shared" si="13"/>
        <v>0</v>
      </c>
      <c r="K196" s="120"/>
      <c r="L196" s="21"/>
      <c r="M196" s="21"/>
      <c r="N196" s="21"/>
      <c r="O196" s="40"/>
      <c r="S196" s="19"/>
    </row>
    <row r="197" spans="1:19">
      <c r="A197" s="19"/>
      <c r="B197" s="39"/>
      <c r="C197" s="82"/>
      <c r="D197" s="96"/>
      <c r="E197" s="97"/>
      <c r="F197" s="13" t="str">
        <f t="shared" si="14"/>
        <v>-</v>
      </c>
      <c r="G197" s="13" t="str">
        <f>IFERROR(VLOOKUP($C197,Grilla!$Q:$R,2,0),"-")</f>
        <v>-</v>
      </c>
      <c r="H197" s="14" t="str">
        <f t="shared" si="15"/>
        <v>-</v>
      </c>
      <c r="I197" s="14" t="str">
        <f>IFERROR(
IF(F197="Vidadent",VLOOKUP($D197,Grilla!$BD:$BG,4,0),
IF($H$7=4,VLOOKUP($F197&amp;$C197&amp;$D197,Grilla!$T:$X,5,0),
IF($H$7=5,VLOOKUP($F197&amp;$C197&amp;$D197,Grilla!$Z:$AD,5,0),
IF($H$7=6,VLOOKUP($F197&amp;$C197&amp;$D197,Grilla!$AF:$AJ,5,0),
IF($H$7=7,VLOOKUP($F197&amp;$C197&amp;$D197,Grilla!$AL:$AP,5,0),
IF($H$7=8,VLOOKUP($F197&amp;$C197&amp;$D197,Grilla!$AR:$AV,5,0),
IF($H$7=9,VLOOKUP($F197&amp;$C197&amp;$D197,Grilla!$AX:$BB,5,0)))))))),"-")</f>
        <v>-</v>
      </c>
      <c r="J197" s="14">
        <f t="shared" si="13"/>
        <v>0</v>
      </c>
      <c r="K197" s="120"/>
      <c r="L197" s="21"/>
      <c r="M197" s="21"/>
      <c r="N197" s="21"/>
      <c r="O197" s="40"/>
      <c r="S197" s="19"/>
    </row>
    <row r="198" spans="1:19">
      <c r="A198" s="19"/>
      <c r="B198" s="39"/>
      <c r="C198" s="82"/>
      <c r="D198" s="96"/>
      <c r="E198" s="97"/>
      <c r="F198" s="13" t="str">
        <f t="shared" si="14"/>
        <v>-</v>
      </c>
      <c r="G198" s="13" t="str">
        <f>IFERROR(VLOOKUP($C198,Grilla!$Q:$R,2,0),"-")</f>
        <v>-</v>
      </c>
      <c r="H198" s="14" t="str">
        <f t="shared" si="15"/>
        <v>-</v>
      </c>
      <c r="I198" s="14" t="str">
        <f>IFERROR(
IF(F198="Vidadent",VLOOKUP($D198,Grilla!$BD:$BG,4,0),
IF($H$7=4,VLOOKUP($F198&amp;$C198&amp;$D198,Grilla!$T:$X,5,0),
IF($H$7=5,VLOOKUP($F198&amp;$C198&amp;$D198,Grilla!$Z:$AD,5,0),
IF($H$7=6,VLOOKUP($F198&amp;$C198&amp;$D198,Grilla!$AF:$AJ,5,0),
IF($H$7=7,VLOOKUP($F198&amp;$C198&amp;$D198,Grilla!$AL:$AP,5,0),
IF($H$7=8,VLOOKUP($F198&amp;$C198&amp;$D198,Grilla!$AR:$AV,5,0),
IF($H$7=9,VLOOKUP($F198&amp;$C198&amp;$D198,Grilla!$AX:$BB,5,0)))))))),"-")</f>
        <v>-</v>
      </c>
      <c r="J198" s="14">
        <f t="shared" si="13"/>
        <v>0</v>
      </c>
      <c r="K198" s="120"/>
      <c r="L198" s="21"/>
      <c r="M198" s="21"/>
      <c r="N198" s="21"/>
      <c r="O198" s="40"/>
      <c r="S198" s="19"/>
    </row>
    <row r="199" spans="1:19">
      <c r="A199" s="19"/>
      <c r="B199" s="39"/>
      <c r="C199" s="82"/>
      <c r="D199" s="96"/>
      <c r="E199" s="97"/>
      <c r="F199" s="13" t="str">
        <f t="shared" si="14"/>
        <v>-</v>
      </c>
      <c r="G199" s="13" t="str">
        <f>IFERROR(VLOOKUP($C199,Grilla!$Q:$R,2,0),"-")</f>
        <v>-</v>
      </c>
      <c r="H199" s="14" t="str">
        <f t="shared" si="15"/>
        <v>-</v>
      </c>
      <c r="I199" s="14" t="str">
        <f>IFERROR(
IF(F199="Vidadent",VLOOKUP($D199,Grilla!$BD:$BG,4,0),
IF($H$7=4,VLOOKUP($F199&amp;$C199&amp;$D199,Grilla!$T:$X,5,0),
IF($H$7=5,VLOOKUP($F199&amp;$C199&amp;$D199,Grilla!$Z:$AD,5,0),
IF($H$7=6,VLOOKUP($F199&amp;$C199&amp;$D199,Grilla!$AF:$AJ,5,0),
IF($H$7=7,VLOOKUP($F199&amp;$C199&amp;$D199,Grilla!$AL:$AP,5,0),
IF($H$7=8,VLOOKUP($F199&amp;$C199&amp;$D199,Grilla!$AR:$AV,5,0),
IF($H$7=9,VLOOKUP($F199&amp;$C199&amp;$D199,Grilla!$AX:$BB,5,0)))))))),"-")</f>
        <v>-</v>
      </c>
      <c r="J199" s="14">
        <f t="shared" si="13"/>
        <v>0</v>
      </c>
      <c r="K199" s="120"/>
      <c r="L199" s="21"/>
      <c r="M199" s="21"/>
      <c r="N199" s="21"/>
      <c r="O199" s="40"/>
      <c r="S199" s="19"/>
    </row>
    <row r="200" spans="1:19">
      <c r="A200" s="19"/>
      <c r="B200" s="39"/>
      <c r="C200" s="82"/>
      <c r="D200" s="96"/>
      <c r="E200" s="97"/>
      <c r="F200" s="13" t="str">
        <f t="shared" si="14"/>
        <v>-</v>
      </c>
      <c r="G200" s="13" t="str">
        <f>IFERROR(VLOOKUP($C200,Grilla!$Q:$R,2,0),"-")</f>
        <v>-</v>
      </c>
      <c r="H200" s="14" t="str">
        <f t="shared" si="15"/>
        <v>-</v>
      </c>
      <c r="I200" s="14" t="str">
        <f>IFERROR(
IF(F200="Vidadent",VLOOKUP($D200,Grilla!$BD:$BG,4,0),
IF($H$7=4,VLOOKUP($F200&amp;$C200&amp;$D200,Grilla!$T:$X,5,0),
IF($H$7=5,VLOOKUP($F200&amp;$C200&amp;$D200,Grilla!$Z:$AD,5,0),
IF($H$7=6,VLOOKUP($F200&amp;$C200&amp;$D200,Grilla!$AF:$AJ,5,0),
IF($H$7=7,VLOOKUP($F200&amp;$C200&amp;$D200,Grilla!$AL:$AP,5,0),
IF($H$7=8,VLOOKUP($F200&amp;$C200&amp;$D200,Grilla!$AR:$AV,5,0),
IF($H$7=9,VLOOKUP($F200&amp;$C200&amp;$D200,Grilla!$AX:$BB,5,0)))))))),"-")</f>
        <v>-</v>
      </c>
      <c r="J200" s="14">
        <f t="shared" si="13"/>
        <v>0</v>
      </c>
      <c r="K200" s="120"/>
      <c r="L200" s="21"/>
      <c r="M200" s="21"/>
      <c r="N200" s="21"/>
      <c r="O200" s="40"/>
      <c r="S200" s="19"/>
    </row>
    <row r="201" spans="1:19">
      <c r="A201" s="19"/>
      <c r="B201" s="39"/>
      <c r="C201" s="82"/>
      <c r="D201" s="96"/>
      <c r="E201" s="97"/>
      <c r="F201" s="13" t="str">
        <f t="shared" si="14"/>
        <v>-</v>
      </c>
      <c r="G201" s="13" t="str">
        <f>IFERROR(VLOOKUP($C201,Grilla!$Q:$R,2,0),"-")</f>
        <v>-</v>
      </c>
      <c r="H201" s="14" t="str">
        <f t="shared" si="15"/>
        <v>-</v>
      </c>
      <c r="I201" s="14" t="str">
        <f>IFERROR(
IF(F201="Vidadent",VLOOKUP($D201,Grilla!$BD:$BG,4,0),
IF($H$7=4,VLOOKUP($F201&amp;$C201&amp;$D201,Grilla!$T:$X,5,0),
IF($H$7=5,VLOOKUP($F201&amp;$C201&amp;$D201,Grilla!$Z:$AD,5,0),
IF($H$7=6,VLOOKUP($F201&amp;$C201&amp;$D201,Grilla!$AF:$AJ,5,0),
IF($H$7=7,VLOOKUP($F201&amp;$C201&amp;$D201,Grilla!$AL:$AP,5,0),
IF($H$7=8,VLOOKUP($F201&amp;$C201&amp;$D201,Grilla!$AR:$AV,5,0),
IF($H$7=9,VLOOKUP($F201&amp;$C201&amp;$D201,Grilla!$AX:$BB,5,0)))))))),"-")</f>
        <v>-</v>
      </c>
      <c r="J201" s="14">
        <f t="shared" si="13"/>
        <v>0</v>
      </c>
      <c r="K201" s="120"/>
      <c r="L201" s="21"/>
      <c r="M201" s="21"/>
      <c r="N201" s="21"/>
      <c r="O201" s="40"/>
      <c r="S201" s="19"/>
    </row>
    <row r="202" spans="1:19" ht="12.75" thickBot="1">
      <c r="A202" s="19"/>
      <c r="B202" s="39"/>
      <c r="C202" s="122"/>
      <c r="D202" s="122"/>
      <c r="E202" s="122"/>
      <c r="K202" s="21"/>
      <c r="L202" s="21"/>
      <c r="M202" s="21"/>
      <c r="O202" s="40"/>
      <c r="S202" s="19"/>
    </row>
    <row r="203" spans="1:19">
      <c r="A203" s="19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9"/>
    </row>
    <row r="204" spans="1:19"/>
  </sheetData>
  <sheetProtection algorithmName="SHA-512" hashValue="nCoLJ554wrhg+ityQSzCVtBQehD5gjICuhS0HRiZTqNAnLnpAt7n3ZEYXTyU9oQoddPi6kC/G9sF3SPO9E4KJA==" saltValue="OaU3WT+GkXBCzYd9cOnmDw==" spinCount="100000" sheet="1" objects="1" scenarios="1"/>
  <mergeCells count="7">
    <mergeCell ref="I22:K22"/>
    <mergeCell ref="C15:D15"/>
    <mergeCell ref="E3:K5"/>
    <mergeCell ref="F14:G14"/>
    <mergeCell ref="F20:G20"/>
    <mergeCell ref="I14:K14"/>
    <mergeCell ref="G9:J9"/>
  </mergeCells>
  <phoneticPr fontId="16" type="noConversion"/>
  <dataValidations disablePrompts="1" count="2">
    <dataValidation type="list" allowBlank="1" showInputMessage="1" showErrorMessage="1" sqref="D26:D201" xr:uid="{99C08604-A30C-49A3-AEE2-24BE967C1D0A}">
      <formula1>INDIRECT(C26)</formula1>
    </dataValidation>
    <dataValidation type="list" allowBlank="1" showInputMessage="1" showErrorMessage="1" sqref="C26:C201" xr:uid="{9BAB71D8-4D1A-4635-92E5-12A164DD183C}">
      <formula1>"Contact_Center,Vehículos, Vivienda, CrediSueldo, Empresarial, CrediConsumo, Captación, TC_Agencias, TC_Contact, TC_Xsell, Extrafinanciamiento, Back_to_Back, Banco_niño, Vidadent"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07B05A-07F1-4138-9EC0-18EF53E56842}">
          <x14:formula1>
            <xm:f>'Puntos de Equilibrio'!$C$3:$C$9</xm:f>
          </x14:formula1>
          <xm:sqref>E9 D7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1EC2-5793-43E3-8DEB-82108C773578}">
  <dimension ref="A1:I30"/>
  <sheetViews>
    <sheetView showGridLines="0" workbookViewId="0">
      <pane ySplit="1" topLeftCell="A2" activePane="bottomLeft" state="frozen"/>
      <selection pane="bottomLeft" activeCell="C35" sqref="C35"/>
    </sheetView>
  </sheetViews>
  <sheetFormatPr baseColWidth="10" defaultColWidth="11.5703125" defaultRowHeight="12.75"/>
  <cols>
    <col min="1" max="1" width="22.85546875" style="127" customWidth="1"/>
    <col min="2" max="2" width="11.5703125" style="45"/>
    <col min="3" max="4" width="24.28515625" style="46" customWidth="1"/>
    <col min="5" max="5" width="16.42578125" style="45" customWidth="1"/>
    <col min="6" max="6" width="24.28515625" style="45" customWidth="1"/>
    <col min="7" max="16384" width="11.5703125" style="43"/>
  </cols>
  <sheetData>
    <row r="1" spans="1:9">
      <c r="A1" s="128" t="s">
        <v>100</v>
      </c>
      <c r="B1" s="126" t="s">
        <v>101</v>
      </c>
      <c r="C1" s="126" t="s">
        <v>102</v>
      </c>
      <c r="D1" s="126" t="s">
        <v>111</v>
      </c>
      <c r="E1" s="129" t="s">
        <v>104</v>
      </c>
      <c r="F1" s="129" t="s">
        <v>103</v>
      </c>
      <c r="I1" s="127">
        <v>46234</v>
      </c>
    </row>
    <row r="2" spans="1:9">
      <c r="D2" s="156"/>
      <c r="E2" s="45">
        <f t="shared" ref="E2:E30" si="0">12*(YEAR($I$1)-YEAR($A2)) + MONTH($I$1)-MONTH($A2)</f>
        <v>1518</v>
      </c>
      <c r="F2" s="45" t="str">
        <f>IF(E2&lt;=12,"SÍ","No")</f>
        <v>No</v>
      </c>
    </row>
    <row r="3" spans="1:9">
      <c r="D3" s="156"/>
      <c r="E3" s="45">
        <f t="shared" si="0"/>
        <v>1518</v>
      </c>
      <c r="F3" s="45" t="str">
        <f t="shared" ref="F3:F13" si="1">IF(E3&lt;=12,"SÍ","No")</f>
        <v>No</v>
      </c>
    </row>
    <row r="4" spans="1:9">
      <c r="D4" s="156"/>
      <c r="E4" s="45">
        <f t="shared" si="0"/>
        <v>1518</v>
      </c>
      <c r="F4" s="45" t="str">
        <f t="shared" si="1"/>
        <v>No</v>
      </c>
    </row>
    <row r="5" spans="1:9">
      <c r="D5" s="156"/>
      <c r="E5" s="45">
        <f t="shared" si="0"/>
        <v>1518</v>
      </c>
      <c r="F5" s="45" t="str">
        <f t="shared" si="1"/>
        <v>No</v>
      </c>
    </row>
    <row r="6" spans="1:9">
      <c r="D6" s="156"/>
      <c r="E6" s="45">
        <f t="shared" si="0"/>
        <v>1518</v>
      </c>
      <c r="F6" s="45" t="str">
        <f t="shared" si="1"/>
        <v>No</v>
      </c>
    </row>
    <row r="7" spans="1:9">
      <c r="D7" s="156"/>
      <c r="E7" s="45">
        <f t="shared" si="0"/>
        <v>1518</v>
      </c>
      <c r="F7" s="45" t="str">
        <f t="shared" si="1"/>
        <v>No</v>
      </c>
    </row>
    <row r="8" spans="1:9">
      <c r="D8" s="156"/>
      <c r="E8" s="45">
        <f t="shared" si="0"/>
        <v>1518</v>
      </c>
      <c r="F8" s="45" t="str">
        <f t="shared" si="1"/>
        <v>No</v>
      </c>
    </row>
    <row r="9" spans="1:9">
      <c r="D9" s="156"/>
      <c r="E9" s="45">
        <f t="shared" si="0"/>
        <v>1518</v>
      </c>
      <c r="F9" s="45" t="str">
        <f t="shared" si="1"/>
        <v>No</v>
      </c>
    </row>
    <row r="10" spans="1:9">
      <c r="D10" s="156"/>
      <c r="E10" s="45">
        <f t="shared" si="0"/>
        <v>1518</v>
      </c>
      <c r="F10" s="45" t="str">
        <f t="shared" si="1"/>
        <v>No</v>
      </c>
    </row>
    <row r="11" spans="1:9">
      <c r="D11" s="156"/>
      <c r="E11" s="45">
        <f t="shared" si="0"/>
        <v>1518</v>
      </c>
      <c r="F11" s="45" t="str">
        <f t="shared" si="1"/>
        <v>No</v>
      </c>
    </row>
    <row r="12" spans="1:9">
      <c r="D12" s="156"/>
      <c r="E12" s="45">
        <f t="shared" si="0"/>
        <v>1518</v>
      </c>
      <c r="F12" s="45" t="str">
        <f t="shared" si="1"/>
        <v>No</v>
      </c>
    </row>
    <row r="13" spans="1:9">
      <c r="D13" s="156"/>
      <c r="E13" s="45">
        <f t="shared" si="0"/>
        <v>1518</v>
      </c>
      <c r="F13" s="45" t="str">
        <f t="shared" si="1"/>
        <v>No</v>
      </c>
    </row>
    <row r="14" spans="1:9">
      <c r="D14" s="156"/>
      <c r="E14" s="45">
        <f t="shared" si="0"/>
        <v>1518</v>
      </c>
      <c r="F14" s="45" t="str">
        <f t="shared" ref="F14:F30" si="2">IF(E14&lt;=12,"SÍ","No")</f>
        <v>No</v>
      </c>
    </row>
    <row r="15" spans="1:9">
      <c r="D15" s="156"/>
      <c r="E15" s="45">
        <f t="shared" si="0"/>
        <v>1518</v>
      </c>
      <c r="F15" s="45" t="str">
        <f t="shared" si="2"/>
        <v>No</v>
      </c>
    </row>
    <row r="16" spans="1:9">
      <c r="D16" s="156"/>
      <c r="E16" s="45">
        <f t="shared" si="0"/>
        <v>1518</v>
      </c>
      <c r="F16" s="45" t="str">
        <f t="shared" si="2"/>
        <v>No</v>
      </c>
    </row>
    <row r="17" spans="4:6">
      <c r="D17" s="156"/>
      <c r="E17" s="45">
        <f t="shared" si="0"/>
        <v>1518</v>
      </c>
      <c r="F17" s="45" t="str">
        <f t="shared" si="2"/>
        <v>No</v>
      </c>
    </row>
    <row r="18" spans="4:6">
      <c r="D18" s="156"/>
      <c r="E18" s="45">
        <f t="shared" si="0"/>
        <v>1518</v>
      </c>
      <c r="F18" s="45" t="str">
        <f t="shared" si="2"/>
        <v>No</v>
      </c>
    </row>
    <row r="19" spans="4:6">
      <c r="D19" s="156"/>
      <c r="E19" s="45">
        <f t="shared" si="0"/>
        <v>1518</v>
      </c>
      <c r="F19" s="45" t="str">
        <f t="shared" si="2"/>
        <v>No</v>
      </c>
    </row>
    <row r="20" spans="4:6">
      <c r="E20" s="45">
        <f t="shared" si="0"/>
        <v>1518</v>
      </c>
      <c r="F20" s="45" t="str">
        <f t="shared" si="2"/>
        <v>No</v>
      </c>
    </row>
    <row r="21" spans="4:6">
      <c r="E21" s="45">
        <f t="shared" si="0"/>
        <v>1518</v>
      </c>
      <c r="F21" s="45" t="str">
        <f t="shared" si="2"/>
        <v>No</v>
      </c>
    </row>
    <row r="22" spans="4:6">
      <c r="E22" s="45">
        <f t="shared" si="0"/>
        <v>1518</v>
      </c>
      <c r="F22" s="45" t="str">
        <f t="shared" si="2"/>
        <v>No</v>
      </c>
    </row>
    <row r="23" spans="4:6">
      <c r="E23" s="45">
        <f t="shared" si="0"/>
        <v>1518</v>
      </c>
      <c r="F23" s="45" t="str">
        <f t="shared" si="2"/>
        <v>No</v>
      </c>
    </row>
    <row r="24" spans="4:6">
      <c r="E24" s="45">
        <f t="shared" si="0"/>
        <v>1518</v>
      </c>
      <c r="F24" s="45" t="str">
        <f t="shared" si="2"/>
        <v>No</v>
      </c>
    </row>
    <row r="25" spans="4:6">
      <c r="E25" s="45">
        <f t="shared" si="0"/>
        <v>1518</v>
      </c>
      <c r="F25" s="45" t="str">
        <f t="shared" si="2"/>
        <v>No</v>
      </c>
    </row>
    <row r="26" spans="4:6">
      <c r="E26" s="45">
        <f t="shared" si="0"/>
        <v>1518</v>
      </c>
      <c r="F26" s="45" t="str">
        <f t="shared" si="2"/>
        <v>No</v>
      </c>
    </row>
    <row r="27" spans="4:6">
      <c r="E27" s="45">
        <f t="shared" si="0"/>
        <v>1518</v>
      </c>
      <c r="F27" s="45" t="str">
        <f t="shared" si="2"/>
        <v>No</v>
      </c>
    </row>
    <row r="28" spans="4:6">
      <c r="E28" s="45">
        <f t="shared" si="0"/>
        <v>1518</v>
      </c>
      <c r="F28" s="45" t="str">
        <f t="shared" si="2"/>
        <v>No</v>
      </c>
    </row>
    <row r="29" spans="4:6">
      <c r="E29" s="45">
        <f t="shared" si="0"/>
        <v>1518</v>
      </c>
      <c r="F29" s="45" t="str">
        <f t="shared" si="2"/>
        <v>No</v>
      </c>
    </row>
    <row r="30" spans="4:6">
      <c r="E30" s="45">
        <f t="shared" si="0"/>
        <v>1518</v>
      </c>
      <c r="F30" s="45" t="str">
        <f t="shared" si="2"/>
        <v>No</v>
      </c>
    </row>
  </sheetData>
  <dataValidations count="1">
    <dataValidation type="list" allowBlank="1" showInputMessage="1" showErrorMessage="1" sqref="D2:D19" xr:uid="{ED7F1CD4-51FF-4705-8F15-330F5499897F}">
      <formula1>INDIRECT(C2)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9983-1C3A-45FC-8675-BF01C3042F1C}">
  <dimension ref="A1:J11"/>
  <sheetViews>
    <sheetView showGridLines="0" zoomScale="90" zoomScaleNormal="90" workbookViewId="0">
      <pane ySplit="4" topLeftCell="A5" activePane="bottomLeft" state="frozen"/>
      <selection pane="bottomLeft" activeCell="D8" sqref="D8"/>
    </sheetView>
  </sheetViews>
  <sheetFormatPr baseColWidth="10" defaultColWidth="0" defaultRowHeight="12" zeroHeight="1"/>
  <cols>
    <col min="1" max="1" width="15.85546875" style="3" customWidth="1"/>
    <col min="2" max="7" width="26.5703125" style="83" customWidth="1"/>
    <col min="8" max="9" width="26.5703125" style="84" customWidth="1"/>
    <col min="10" max="10" width="11.42578125" style="3" customWidth="1"/>
    <col min="11" max="16384" width="11.42578125" style="3" hidden="1"/>
  </cols>
  <sheetData>
    <row r="1" spans="1:9" hidden="1">
      <c r="H1" s="84" t="s">
        <v>41</v>
      </c>
    </row>
    <row r="2" spans="1:9" hidden="1">
      <c r="B2" s="83" t="s">
        <v>16</v>
      </c>
      <c r="H2" s="84" t="s">
        <v>42</v>
      </c>
    </row>
    <row r="3" spans="1:9" hidden="1">
      <c r="B3" s="83" t="s">
        <v>14</v>
      </c>
      <c r="C3" s="83" t="s">
        <v>27</v>
      </c>
      <c r="D3" s="83" t="s">
        <v>26</v>
      </c>
      <c r="E3" s="83" t="s">
        <v>28</v>
      </c>
      <c r="F3" s="83" t="s">
        <v>4</v>
      </c>
      <c r="G3" s="83" t="s">
        <v>46</v>
      </c>
      <c r="H3" s="84" t="s">
        <v>44</v>
      </c>
      <c r="I3" s="84" t="s">
        <v>99</v>
      </c>
    </row>
    <row r="4" spans="1:9">
      <c r="A4" s="85" t="s">
        <v>82</v>
      </c>
      <c r="B4" s="85" t="s">
        <v>72</v>
      </c>
      <c r="C4" s="85" t="s">
        <v>73</v>
      </c>
      <c r="D4" s="85" t="s">
        <v>74</v>
      </c>
      <c r="E4" s="85" t="s">
        <v>81</v>
      </c>
      <c r="F4" s="85" t="s">
        <v>75</v>
      </c>
      <c r="G4" s="85" t="s">
        <v>76</v>
      </c>
      <c r="H4" s="86" t="s">
        <v>77</v>
      </c>
      <c r="I4" s="86" t="s">
        <v>98</v>
      </c>
    </row>
    <row r="5" spans="1:9">
      <c r="A5" s="12" t="s">
        <v>78</v>
      </c>
      <c r="B5" s="117">
        <v>1000000</v>
      </c>
      <c r="C5" s="117">
        <v>0</v>
      </c>
      <c r="D5" s="117">
        <v>0</v>
      </c>
      <c r="E5" s="117">
        <v>0</v>
      </c>
      <c r="F5" s="117">
        <v>0</v>
      </c>
      <c r="G5" s="117">
        <v>0</v>
      </c>
      <c r="H5" s="118">
        <v>3</v>
      </c>
      <c r="I5" s="118">
        <v>0</v>
      </c>
    </row>
    <row r="6" spans="1:9">
      <c r="A6" s="12" t="s">
        <v>79</v>
      </c>
      <c r="B6" s="87">
        <f>SUMIFS(Calculadora!$E$26:$E$201,Calculadora!$C$26:$C$201,B$3)+SUMIFS(Calculadora!$E$26:$E$201,Calculadora!$C$26:$C$201,B$2)</f>
        <v>0</v>
      </c>
      <c r="C6" s="87">
        <f>SUMIFS(Calculadora!$E$26:$E$201,Calculadora!$C$26:$C$201,C$3)</f>
        <v>0</v>
      </c>
      <c r="D6" s="87">
        <f>SUMIFS(Calculadora!$E$26:$E$201,Calculadora!$C$26:$C$201,D$3)</f>
        <v>0</v>
      </c>
      <c r="E6" s="87">
        <f>SUMIFS(Calculadora!$E$26:$E$201,Calculadora!$C$26:$C$201,E$3)</f>
        <v>0</v>
      </c>
      <c r="F6" s="87">
        <f>SUMIFS(Calculadora!$E$26:$E$201,Calculadora!$C$26:$C$201,F$3)</f>
        <v>0</v>
      </c>
      <c r="G6" s="87">
        <f>SUMIFS(Calculadora!$E$26:$E$201,Calculadora!$C$26:$C$201,G$3)</f>
        <v>0</v>
      </c>
      <c r="H6" s="88">
        <f>SUMIFS(Calculadora!$E$26:$E$201,Calculadora!$C$26:$C$201,H$3)+SUMIFS(Calculadora!$E$26:$E$201,Calculadora!$C$26:$C$201,H$1)+SUMIFS(Calculadora!$E$26:$E$201,Calculadora!$C$26:$C$201,H$2)</f>
        <v>0</v>
      </c>
      <c r="I6" s="88">
        <f>SUMIFS(Calculadora!$E$26:$E$201,Calculadora!$C$26:$C$201,I$3)+SUMIFS(Calculadora!$E$26:$E$201,Calculadora!$C$26:$C$201,I$1)+SUMIFS(Calculadora!$E$26:$E$201,Calculadora!$C$26:$C$201,I$2)</f>
        <v>0</v>
      </c>
    </row>
    <row r="7" spans="1:9">
      <c r="A7" s="89" t="s">
        <v>80</v>
      </c>
      <c r="B7" s="90">
        <f>IFERROR(IF((B6/B5)&gt;150%,150%,(B6/B5)),"-")</f>
        <v>0</v>
      </c>
      <c r="C7" s="90" t="str">
        <f t="shared" ref="C7:F7" si="0">IFERROR(IF((C6/C5)&gt;150%,150%,(C6/C5)),"-")</f>
        <v>-</v>
      </c>
      <c r="D7" s="90" t="str">
        <f t="shared" si="0"/>
        <v>-</v>
      </c>
      <c r="E7" s="90" t="str">
        <f t="shared" si="0"/>
        <v>-</v>
      </c>
      <c r="F7" s="90" t="str">
        <f t="shared" si="0"/>
        <v>-</v>
      </c>
      <c r="G7" s="90" t="str">
        <f>IFERROR(IF((G6/G5)&gt;150%,150%,(G6/G5)),"-")</f>
        <v>-</v>
      </c>
      <c r="H7" s="90">
        <f>IFERROR(IF((H6/H5)&gt;150%,150%,(H6/H5)),"-")</f>
        <v>0</v>
      </c>
      <c r="I7" s="90" t="str">
        <f>IFERROR(IF((I6/I5)&gt;150%,150%,(I6/I5)),"")</f>
        <v/>
      </c>
    </row>
    <row r="8" spans="1:9"/>
    <row r="9" spans="1:9" ht="15">
      <c r="A9" s="91" t="s">
        <v>56</v>
      </c>
      <c r="B9" s="92">
        <f>IFERROR(AVERAGE(B7:H7),"-")</f>
        <v>0</v>
      </c>
    </row>
    <row r="10" spans="1:9">
      <c r="B10" s="93"/>
    </row>
    <row r="11" spans="1:9"/>
  </sheetData>
  <sheetProtection algorithmName="SHA-512" hashValue="on6PMKJwFnhBatRK0N1C/xabFi8eLDvKB5k07t0PwfYvTa/30N1xoXb8ftxv8SH1FI13/tN1qHmgk7QBQHU+kg==" saltValue="TAyixjYgRCuIG3mxi/wtY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Grilla</vt:lpstr>
      <vt:lpstr>Puntos de Equilibrio</vt:lpstr>
      <vt:lpstr>Calculadora</vt:lpstr>
      <vt:lpstr>data_seguros</vt:lpstr>
      <vt:lpstr>Alineación</vt:lpstr>
      <vt:lpstr>Back_to_Back</vt:lpstr>
      <vt:lpstr>Banco_niño</vt:lpstr>
      <vt:lpstr>Captación</vt:lpstr>
      <vt:lpstr>Contact_Center</vt:lpstr>
      <vt:lpstr>CrediConsumo</vt:lpstr>
      <vt:lpstr>CrediSueldo</vt:lpstr>
      <vt:lpstr>Empresarial</vt:lpstr>
      <vt:lpstr>Extrafinanciamiento</vt:lpstr>
      <vt:lpstr>Seguros</vt:lpstr>
      <vt:lpstr>TC_Agencias</vt:lpstr>
      <vt:lpstr>TC_Contact</vt:lpstr>
      <vt:lpstr>TC_Xsell</vt:lpstr>
      <vt:lpstr>Vehículos</vt:lpstr>
      <vt:lpstr>Vidadent</vt:lpstr>
      <vt:lpstr>Vivienda</vt:lpstr>
    </vt:vector>
  </TitlesOfParts>
  <Company>Credito Hipotecario Nacional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astrid.leon@chn.com.gt</dc:creator>
  <cp:lastModifiedBy>Oscar Alfredo Cardona Aguirre</cp:lastModifiedBy>
  <cp:lastPrinted>2025-09-24T01:18:43Z</cp:lastPrinted>
  <dcterms:created xsi:type="dcterms:W3CDTF">2025-06-25T17:08:49Z</dcterms:created>
  <dcterms:modified xsi:type="dcterms:W3CDTF">2026-05-19T16:53:13Z</dcterms:modified>
</cp:coreProperties>
</file>