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sa-back-sa01\gbp\Jefatura Comercial\EMPRESARIAL\2. Créditos Empresariales y Productivos\2. Documentos y Formularios\Back to Back\Persona Individual\"/>
    </mc:Choice>
  </mc:AlternateContent>
  <xr:revisionPtr revIDLastSave="0" documentId="13_ncr:1_{169D9A72-0D6A-4869-8BDB-FA0F10A7DBE6}" xr6:coauthVersionLast="36" xr6:coauthVersionMax="47" xr10:uidLastSave="{00000000-0000-0000-0000-000000000000}"/>
  <bookViews>
    <workbookView xWindow="0" yWindow="0" windowWidth="23040" windowHeight="8940" tabRatio="841" activeTab="2" xr2:uid="{00000000-000D-0000-FFFF-FFFF00000000}"/>
  </bookViews>
  <sheets>
    <sheet name="INFORMACION GENERAL" sheetId="3" r:id="rId1"/>
    <sheet name="CUOTAS" sheetId="4" r:id="rId2"/>
    <sheet name="PAGARÉ" sheetId="2" r:id="rId3"/>
  </sheets>
  <definedNames>
    <definedName name="_xlnm._FilterDatabase" localSheetId="2" hidden="1">PAGARÉ!$J$5:$J$5</definedName>
    <definedName name="_xlnm.Print_Area" localSheetId="1">CUOTAS!$B$1:$I$49</definedName>
    <definedName name="_xlnm.Print_Area" localSheetId="2">PAGARÉ!$B$1:$K$64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2" i="2" l="1"/>
  <c r="H31" i="2"/>
  <c r="B38" i="3"/>
  <c r="C29" i="3" l="1"/>
  <c r="C30" i="3" s="1"/>
  <c r="B28" i="3" s="1"/>
  <c r="D49" i="2"/>
  <c r="D48" i="2"/>
  <c r="D47" i="2"/>
  <c r="H58" i="2"/>
  <c r="H59" i="2"/>
  <c r="I13" i="2"/>
  <c r="I9" i="2"/>
  <c r="B20" i="3" l="1"/>
  <c r="H7" i="4" l="1"/>
  <c r="C33" i="2"/>
  <c r="B22" i="3"/>
  <c r="B33" i="3"/>
  <c r="B4" i="3"/>
  <c r="H30" i="2" l="1"/>
  <c r="B26" i="3"/>
  <c r="C58" i="2"/>
  <c r="C59" i="2"/>
  <c r="C32" i="2"/>
  <c r="B27" i="3" l="1"/>
  <c r="H29" i="2"/>
  <c r="F7" i="4"/>
  <c r="Q7" i="4" s="1"/>
  <c r="D7" i="4" l="1"/>
  <c r="P7" i="4" s="1"/>
  <c r="P13" i="4" s="1"/>
  <c r="C29" i="2"/>
  <c r="Q14" i="4" l="1"/>
  <c r="Q15" i="4" s="1"/>
  <c r="Q16" i="4" s="1"/>
  <c r="Q17" i="4" s="1"/>
  <c r="P14" i="4" l="1"/>
  <c r="P15" i="4" s="1"/>
  <c r="P16" i="4" s="1"/>
  <c r="Q18" i="4"/>
  <c r="Q19" i="4" l="1"/>
  <c r="P17" i="4"/>
  <c r="P18" i="4" l="1"/>
  <c r="Q20" i="4"/>
  <c r="Q21" i="4" l="1"/>
  <c r="P19" i="4"/>
  <c r="P20" i="4" l="1"/>
  <c r="Q22" i="4"/>
  <c r="Q23" i="4" l="1"/>
  <c r="P21" i="4"/>
  <c r="P22" i="4" l="1"/>
  <c r="Q24" i="4"/>
  <c r="Q25" i="4" l="1"/>
  <c r="P23" i="4"/>
  <c r="Q26" i="4" l="1"/>
  <c r="P24" i="4"/>
  <c r="P25" i="4" l="1"/>
  <c r="Q27" i="4"/>
  <c r="Q28" i="4" l="1"/>
  <c r="P26" i="4"/>
  <c r="Q29" i="4" l="1"/>
  <c r="P27" i="4"/>
  <c r="P28" i="4" l="1"/>
  <c r="Q30" i="4"/>
  <c r="P29" i="4" l="1"/>
  <c r="Q31" i="4"/>
  <c r="Q32" i="4" l="1"/>
  <c r="P30" i="4"/>
  <c r="Q33" i="4" l="1"/>
  <c r="P31" i="4"/>
  <c r="P32" i="4" l="1"/>
  <c r="Q34" i="4"/>
  <c r="Q35" i="4" l="1"/>
  <c r="P33" i="4"/>
  <c r="P34" i="4" l="1"/>
  <c r="Q36" i="4"/>
  <c r="Q37" i="4" l="1"/>
  <c r="P35" i="4"/>
  <c r="Q38" i="4" l="1"/>
  <c r="P36" i="4"/>
  <c r="P37" i="4" l="1"/>
  <c r="Q39" i="4"/>
  <c r="Q40" i="4" l="1"/>
  <c r="P38" i="4"/>
  <c r="Q41" i="4" l="1"/>
  <c r="P39" i="4"/>
  <c r="Q42" i="4" l="1"/>
  <c r="P40" i="4"/>
  <c r="Q43" i="4" l="1"/>
  <c r="P41" i="4"/>
  <c r="P42" i="4" l="1"/>
  <c r="Q44" i="4"/>
  <c r="Q45" i="4" l="1"/>
  <c r="P43" i="4"/>
  <c r="P44" i="4" l="1"/>
  <c r="Q46" i="4"/>
  <c r="Q47" i="4" l="1"/>
  <c r="P45" i="4"/>
  <c r="P46" i="4" l="1"/>
  <c r="Q48" i="4"/>
  <c r="P47" i="4" l="1"/>
  <c r="Q49" i="4"/>
  <c r="P48" i="4" l="1"/>
  <c r="Q50" i="4"/>
  <c r="Q51" i="4" l="1"/>
  <c r="P49" i="4"/>
  <c r="Q52" i="4" l="1"/>
  <c r="P50" i="4"/>
  <c r="P51" i="4" l="1"/>
  <c r="Q53" i="4"/>
  <c r="P52" i="4" l="1"/>
  <c r="Q54" i="4"/>
  <c r="Q55" i="4" l="1"/>
  <c r="P53" i="4"/>
  <c r="Q56" i="4" l="1"/>
  <c r="P54" i="4"/>
  <c r="P55" i="4" l="1"/>
  <c r="Q57" i="4"/>
  <c r="P56" i="4" l="1"/>
  <c r="Q58" i="4"/>
  <c r="Q59" i="4" l="1"/>
  <c r="P57" i="4"/>
  <c r="P58" i="4" l="1"/>
  <c r="Q60" i="4"/>
  <c r="P59" i="4" l="1"/>
  <c r="Q61" i="4"/>
  <c r="P60" i="4" l="1"/>
  <c r="Q62" i="4"/>
  <c r="Q63" i="4" l="1"/>
  <c r="P61" i="4"/>
  <c r="P62" i="4" l="1"/>
  <c r="Q64" i="4"/>
  <c r="P63" i="4" l="1"/>
  <c r="Q65" i="4"/>
  <c r="Q66" i="4" l="1"/>
  <c r="P64" i="4"/>
  <c r="P65" i="4" l="1"/>
  <c r="Q67" i="4"/>
  <c r="Q68" i="4" l="1"/>
  <c r="P66" i="4"/>
  <c r="P67" i="4" l="1"/>
  <c r="Q69" i="4"/>
  <c r="P68" i="4" l="1"/>
  <c r="Q70" i="4"/>
  <c r="Q71" i="4" l="1"/>
  <c r="P69" i="4"/>
  <c r="Q72" i="4" l="1"/>
  <c r="P70" i="4"/>
  <c r="Q73" i="4" l="1"/>
  <c r="P71" i="4"/>
  <c r="Q74" i="4" l="1"/>
  <c r="P72" i="4"/>
  <c r="Q75" i="4" l="1"/>
  <c r="P73" i="4"/>
  <c r="Q76" i="4" l="1"/>
  <c r="P74" i="4"/>
  <c r="P75" i="4" l="1"/>
  <c r="Q77" i="4"/>
  <c r="P76" i="4" l="1"/>
  <c r="Q78" i="4"/>
  <c r="Q79" i="4" l="1"/>
  <c r="P77" i="4"/>
  <c r="P78" i="4" l="1"/>
  <c r="Q80" i="4"/>
  <c r="P79" i="4" l="1"/>
  <c r="Q81" i="4"/>
  <c r="P80" i="4" l="1"/>
  <c r="Q82" i="4"/>
  <c r="Q83" i="4" l="1"/>
  <c r="P81" i="4"/>
  <c r="Q84" i="4" l="1"/>
  <c r="P82" i="4"/>
  <c r="P83" i="4" l="1"/>
  <c r="Q85" i="4"/>
  <c r="Q86" i="4" l="1"/>
  <c r="P84" i="4"/>
  <c r="Q87" i="4" l="1"/>
  <c r="P85" i="4"/>
  <c r="P86" i="4" l="1"/>
  <c r="Q88" i="4"/>
  <c r="Q89" i="4" l="1"/>
  <c r="P87" i="4"/>
  <c r="Q90" i="4" l="1"/>
  <c r="P88" i="4"/>
  <c r="Q91" i="4" l="1"/>
  <c r="P89" i="4"/>
  <c r="Q92" i="4" l="1"/>
  <c r="P90" i="4"/>
  <c r="P91" i="4" l="1"/>
  <c r="Q93" i="4"/>
  <c r="Q94" i="4" l="1"/>
  <c r="P92" i="4"/>
  <c r="P93" i="4" l="1"/>
  <c r="Q95" i="4"/>
  <c r="Q96" i="4" l="1"/>
  <c r="P94" i="4"/>
  <c r="Q97" i="4" l="1"/>
  <c r="P95" i="4"/>
  <c r="Q98" i="4" l="1"/>
  <c r="P96" i="4"/>
  <c r="Q99" i="4" l="1"/>
  <c r="P97" i="4"/>
  <c r="P98" i="4" l="1"/>
  <c r="Q100" i="4"/>
  <c r="P99" i="4" l="1"/>
  <c r="Q101" i="4"/>
  <c r="P100" i="4" l="1"/>
  <c r="Q102" i="4"/>
  <c r="Q103" i="4" l="1"/>
  <c r="P101" i="4"/>
  <c r="Q104" i="4" l="1"/>
  <c r="P102" i="4"/>
  <c r="Q105" i="4" l="1"/>
  <c r="P103" i="4"/>
  <c r="Q106" i="4" l="1"/>
  <c r="P104" i="4"/>
  <c r="Q107" i="4" l="1"/>
  <c r="P105" i="4"/>
  <c r="Q108" i="4" l="1"/>
  <c r="P106" i="4"/>
  <c r="P107" i="4" l="1"/>
  <c r="Q109" i="4"/>
  <c r="Q110" i="4" l="1"/>
  <c r="P108" i="4"/>
  <c r="Q111" i="4" l="1"/>
  <c r="P109" i="4"/>
  <c r="P110" i="4" l="1"/>
  <c r="Q112" i="4"/>
  <c r="Q113" i="4" l="1"/>
  <c r="Q114" i="4" s="1"/>
  <c r="P111" i="4"/>
  <c r="Q115" i="4" l="1"/>
  <c r="P112" i="4"/>
  <c r="Q116" i="4" l="1"/>
  <c r="Q117" i="4" s="1"/>
  <c r="Q118" i="4" s="1"/>
  <c r="Q119" i="4" s="1"/>
  <c r="Q120" i="4" s="1"/>
  <c r="Q121" i="4" s="1"/>
  <c r="Q122" i="4" s="1"/>
  <c r="Q123" i="4" s="1"/>
  <c r="Q124" i="4" s="1"/>
  <c r="Q125" i="4" s="1"/>
  <c r="Q126" i="4" s="1"/>
  <c r="Q127" i="4" s="1"/>
  <c r="Q128" i="4" s="1"/>
  <c r="Q129" i="4" s="1"/>
  <c r="Q130" i="4" s="1"/>
  <c r="Q131" i="4" s="1"/>
  <c r="Q132" i="4" s="1"/>
  <c r="Q133" i="4" s="1"/>
  <c r="Q134" i="4" s="1"/>
  <c r="Q135" i="4" s="1"/>
  <c r="Q136" i="4" s="1"/>
  <c r="Q137" i="4" s="1"/>
  <c r="Q138" i="4" s="1"/>
  <c r="Q139" i="4" s="1"/>
  <c r="Q140" i="4" s="1"/>
  <c r="Q141" i="4" s="1"/>
  <c r="Q142" i="4" s="1"/>
  <c r="Q143" i="4" s="1"/>
  <c r="Q144" i="4" s="1"/>
  <c r="Q145" i="4" s="1"/>
  <c r="Q146" i="4" s="1"/>
  <c r="Q147" i="4" s="1"/>
  <c r="Q148" i="4" s="1"/>
  <c r="Q149" i="4" s="1"/>
  <c r="Q150" i="4" s="1"/>
  <c r="Q151" i="4" s="1"/>
  <c r="Q152" i="4" s="1"/>
  <c r="Q153" i="4" s="1"/>
  <c r="Q154" i="4" s="1"/>
  <c r="Q155" i="4" s="1"/>
  <c r="Q156" i="4" s="1"/>
  <c r="Q157" i="4" s="1"/>
  <c r="Q158" i="4" s="1"/>
  <c r="Q159" i="4" s="1"/>
  <c r="Q160" i="4" s="1"/>
  <c r="Q161" i="4" s="1"/>
  <c r="Q162" i="4" s="1"/>
  <c r="Q163" i="4" s="1"/>
  <c r="Q164" i="4" s="1"/>
  <c r="Q165" i="4" s="1"/>
  <c r="Q166" i="4" s="1"/>
  <c r="Q167" i="4" s="1"/>
  <c r="Q168" i="4" s="1"/>
  <c r="Q169" i="4" s="1"/>
  <c r="Q170" i="4" s="1"/>
  <c r="Q171" i="4" s="1"/>
  <c r="Q172" i="4" s="1"/>
  <c r="Q173" i="4" s="1"/>
  <c r="Q174" i="4" s="1"/>
  <c r="Q175" i="4" s="1"/>
  <c r="Q176" i="4" s="1"/>
  <c r="Q177" i="4" s="1"/>
  <c r="Q178" i="4" s="1"/>
  <c r="Q179" i="4" s="1"/>
  <c r="Q180" i="4" s="1"/>
  <c r="Q181" i="4" s="1"/>
  <c r="Q182" i="4" s="1"/>
  <c r="Q183" i="4" s="1"/>
  <c r="Q184" i="4" s="1"/>
  <c r="Q185" i="4" s="1"/>
  <c r="Q186" i="4" s="1"/>
  <c r="Q187" i="4" s="1"/>
  <c r="Q188" i="4" s="1"/>
  <c r="Q189" i="4" s="1"/>
  <c r="Q190" i="4" s="1"/>
  <c r="Q191" i="4" s="1"/>
  <c r="Q192" i="4" s="1"/>
  <c r="Q193" i="4" s="1"/>
  <c r="Q194" i="4" s="1"/>
  <c r="Q195" i="4" s="1"/>
  <c r="Q196" i="4" s="1"/>
  <c r="Q197" i="4" s="1"/>
  <c r="Q198" i="4" s="1"/>
  <c r="Q199" i="4" s="1"/>
  <c r="Q200" i="4" s="1"/>
  <c r="Q201" i="4" s="1"/>
  <c r="Q202" i="4" s="1"/>
  <c r="Q203" i="4" s="1"/>
  <c r="Q204" i="4" s="1"/>
  <c r="Q205" i="4" s="1"/>
  <c r="Q206" i="4" s="1"/>
  <c r="Q207" i="4" s="1"/>
  <c r="Q208" i="4" s="1"/>
  <c r="Q209" i="4" s="1"/>
  <c r="Q210" i="4" s="1"/>
  <c r="Q211" i="4" s="1"/>
  <c r="Q212" i="4" s="1"/>
  <c r="Q213" i="4" s="1"/>
  <c r="Q214" i="4" s="1"/>
  <c r="Q215" i="4" s="1"/>
  <c r="Q216" i="4" s="1"/>
  <c r="Q217" i="4" s="1"/>
  <c r="Q218" i="4" s="1"/>
  <c r="Q219" i="4" s="1"/>
  <c r="Q220" i="4" s="1"/>
  <c r="Q221" i="4" s="1"/>
  <c r="Q222" i="4" s="1"/>
  <c r="Q223" i="4" s="1"/>
  <c r="Q224" i="4" s="1"/>
  <c r="Q225" i="4" s="1"/>
  <c r="Q226" i="4" s="1"/>
  <c r="Q227" i="4" s="1"/>
  <c r="Q228" i="4" s="1"/>
  <c r="Q229" i="4" s="1"/>
  <c r="Q230" i="4" s="1"/>
  <c r="Q231" i="4" s="1"/>
  <c r="Q232" i="4" s="1"/>
  <c r="Q233" i="4" s="1"/>
  <c r="Q234" i="4" s="1"/>
  <c r="Q235" i="4" s="1"/>
  <c r="Q236" i="4" s="1"/>
  <c r="Q237" i="4" s="1"/>
  <c r="Q238" i="4" s="1"/>
  <c r="Q239" i="4" s="1"/>
  <c r="Q240" i="4" s="1"/>
  <c r="Q241" i="4" s="1"/>
  <c r="Q242" i="4" s="1"/>
  <c r="Q243" i="4" s="1"/>
  <c r="Q244" i="4" s="1"/>
  <c r="Q245" i="4" s="1"/>
  <c r="Q246" i="4" s="1"/>
  <c r="Q247" i="4" s="1"/>
  <c r="Q248" i="4" s="1"/>
  <c r="Q249" i="4" s="1"/>
  <c r="Q250" i="4" s="1"/>
  <c r="Q251" i="4" s="1"/>
  <c r="Q252" i="4" s="1"/>
  <c r="Q253" i="4" s="1"/>
  <c r="Q254" i="4" s="1"/>
  <c r="Q255" i="4" s="1"/>
  <c r="Q256" i="4" s="1"/>
  <c r="Q257" i="4" s="1"/>
  <c r="Q258" i="4" s="1"/>
  <c r="Q259" i="4" s="1"/>
  <c r="Q260" i="4" s="1"/>
  <c r="Q261" i="4" s="1"/>
  <c r="Q262" i="4" s="1"/>
  <c r="Q263" i="4" s="1"/>
  <c r="Q264" i="4" s="1"/>
  <c r="Q265" i="4" s="1"/>
  <c r="P113" i="4"/>
  <c r="P114" i="4" l="1"/>
  <c r="Q266" i="4"/>
  <c r="P115" i="4" l="1"/>
  <c r="Q267" i="4"/>
  <c r="P116" i="4" l="1"/>
  <c r="Q268" i="4"/>
  <c r="P117" i="4" l="1"/>
  <c r="Q269" i="4"/>
  <c r="P118" i="4" l="1"/>
  <c r="Q270" i="4"/>
  <c r="P119" i="4" l="1"/>
  <c r="Q271" i="4"/>
  <c r="P120" i="4" l="1"/>
  <c r="Q272" i="4"/>
  <c r="P121" i="4" l="1"/>
  <c r="Q273" i="4"/>
  <c r="P122" i="4" l="1"/>
  <c r="Q274" i="4"/>
  <c r="P123" i="4" l="1"/>
  <c r="Q275" i="4"/>
  <c r="P124" i="4" l="1"/>
  <c r="Q276" i="4"/>
  <c r="P125" i="4" l="1"/>
  <c r="Q277" i="4"/>
  <c r="P126" i="4" l="1"/>
  <c r="Q278" i="4"/>
  <c r="P127" i="4" l="1"/>
  <c r="Q279" i="4"/>
  <c r="P128" i="4" l="1"/>
  <c r="Q280" i="4"/>
  <c r="P129" i="4" l="1"/>
  <c r="Q281" i="4"/>
  <c r="P130" i="4" l="1"/>
  <c r="Q282" i="4"/>
  <c r="P131" i="4" l="1"/>
  <c r="Q283" i="4"/>
  <c r="P132" i="4" l="1"/>
  <c r="Q284" i="4"/>
  <c r="P133" i="4" l="1"/>
  <c r="Q285" i="4"/>
  <c r="P134" i="4" l="1"/>
  <c r="Q286" i="4"/>
  <c r="P135" i="4" l="1"/>
  <c r="Q287" i="4"/>
  <c r="P136" i="4" l="1"/>
  <c r="Q288" i="4"/>
  <c r="P137" i="4" l="1"/>
  <c r="Q289" i="4"/>
  <c r="P138" i="4" l="1"/>
  <c r="Q290" i="4"/>
  <c r="P139" i="4" l="1"/>
  <c r="Q291" i="4"/>
  <c r="P140" i="4" l="1"/>
  <c r="Q292" i="4"/>
  <c r="P141" i="4" l="1"/>
  <c r="Q293" i="4"/>
  <c r="P142" i="4" l="1"/>
  <c r="Q294" i="4"/>
  <c r="P143" i="4" l="1"/>
  <c r="Q295" i="4"/>
  <c r="P144" i="4" l="1"/>
  <c r="Q296" i="4"/>
  <c r="P145" i="4" l="1"/>
  <c r="Q297" i="4"/>
  <c r="P146" i="4" l="1"/>
  <c r="Q298" i="4"/>
  <c r="P147" i="4" l="1"/>
  <c r="Q299" i="4"/>
  <c r="P148" i="4" l="1"/>
  <c r="Q300" i="4"/>
  <c r="P149" i="4" l="1"/>
  <c r="Q301" i="4"/>
  <c r="P150" i="4" l="1"/>
  <c r="Q302" i="4"/>
  <c r="P151" i="4" l="1"/>
  <c r="Q303" i="4"/>
  <c r="P152" i="4" l="1"/>
  <c r="Q304" i="4"/>
  <c r="P153" i="4" l="1"/>
  <c r="Q305" i="4"/>
  <c r="P154" i="4" l="1"/>
  <c r="Q306" i="4"/>
  <c r="P155" i="4" l="1"/>
  <c r="Q307" i="4"/>
  <c r="P156" i="4" l="1"/>
  <c r="Q308" i="4"/>
  <c r="P157" i="4" l="1"/>
  <c r="Q309" i="4"/>
  <c r="P158" i="4" l="1"/>
  <c r="Q310" i="4"/>
  <c r="P159" i="4" l="1"/>
  <c r="Q311" i="4"/>
  <c r="P160" i="4" l="1"/>
  <c r="Q312" i="4"/>
  <c r="P161" i="4" l="1"/>
  <c r="Q313" i="4"/>
  <c r="P162" i="4" l="1"/>
  <c r="P163" i="4" l="1"/>
  <c r="P164" i="4" l="1"/>
  <c r="P165" i="4" l="1"/>
  <c r="P166" i="4" l="1"/>
  <c r="P167" i="4" l="1"/>
  <c r="P168" i="4" l="1"/>
  <c r="P169" i="4" l="1"/>
  <c r="P170" i="4" l="1"/>
  <c r="P171" i="4" l="1"/>
  <c r="P172" i="4" l="1"/>
  <c r="P173" i="4" l="1"/>
  <c r="P174" i="4" l="1"/>
  <c r="P175" i="4" l="1"/>
  <c r="P176" i="4" l="1"/>
  <c r="P177" i="4" l="1"/>
  <c r="P178" i="4" l="1"/>
  <c r="P179" i="4" l="1"/>
  <c r="P180" i="4" l="1"/>
  <c r="P181" i="4" l="1"/>
  <c r="P182" i="4" l="1"/>
  <c r="P183" i="4" l="1"/>
  <c r="P184" i="4" l="1"/>
  <c r="P185" i="4" l="1"/>
  <c r="P186" i="4" l="1"/>
  <c r="P187" i="4" l="1"/>
  <c r="P188" i="4" l="1"/>
  <c r="P189" i="4" l="1"/>
  <c r="P190" i="4" l="1"/>
  <c r="P191" i="4" l="1"/>
  <c r="P192" i="4" l="1"/>
  <c r="P193" i="4" l="1"/>
  <c r="P194" i="4" l="1"/>
  <c r="P195" i="4" l="1"/>
  <c r="P196" i="4" l="1"/>
  <c r="P197" i="4" l="1"/>
  <c r="P198" i="4" l="1"/>
  <c r="P199" i="4" l="1"/>
  <c r="P200" i="4" l="1"/>
  <c r="P201" i="4" l="1"/>
  <c r="P202" i="4" l="1"/>
  <c r="P203" i="4" l="1"/>
  <c r="P204" i="4" l="1"/>
  <c r="P205" i="4" l="1"/>
  <c r="P206" i="4" l="1"/>
  <c r="P207" i="4" l="1"/>
  <c r="P208" i="4" l="1"/>
  <c r="P209" i="4" l="1"/>
  <c r="P210" i="4" l="1"/>
  <c r="P211" i="4" l="1"/>
  <c r="P212" i="4" l="1"/>
  <c r="P213" i="4" l="1"/>
  <c r="P214" i="4" l="1"/>
  <c r="P215" i="4" l="1"/>
  <c r="P216" i="4" l="1"/>
  <c r="P217" i="4" l="1"/>
  <c r="P218" i="4" l="1"/>
  <c r="P219" i="4" l="1"/>
  <c r="P220" i="4" l="1"/>
  <c r="P221" i="4" l="1"/>
  <c r="P222" i="4" l="1"/>
  <c r="P223" i="4" l="1"/>
  <c r="P224" i="4" l="1"/>
  <c r="P225" i="4" l="1"/>
  <c r="P226" i="4" l="1"/>
  <c r="P227" i="4" l="1"/>
  <c r="P228" i="4" l="1"/>
  <c r="P229" i="4" l="1"/>
  <c r="P230" i="4" l="1"/>
  <c r="P231" i="4" l="1"/>
  <c r="P232" i="4" l="1"/>
  <c r="P233" i="4" l="1"/>
  <c r="P234" i="4" l="1"/>
  <c r="P235" i="4" l="1"/>
  <c r="P236" i="4" l="1"/>
  <c r="P237" i="4" l="1"/>
  <c r="P238" i="4" l="1"/>
  <c r="P239" i="4" l="1"/>
  <c r="P240" i="4" l="1"/>
  <c r="P241" i="4" l="1"/>
  <c r="P242" i="4" l="1"/>
  <c r="P243" i="4" l="1"/>
  <c r="P244" i="4" l="1"/>
  <c r="P245" i="4" l="1"/>
  <c r="P246" i="4" l="1"/>
  <c r="P247" i="4" l="1"/>
  <c r="P248" i="4" l="1"/>
  <c r="P249" i="4" l="1"/>
  <c r="P250" i="4" l="1"/>
  <c r="P251" i="4" l="1"/>
  <c r="P252" i="4" l="1"/>
  <c r="P253" i="4" l="1"/>
  <c r="P254" i="4" l="1"/>
  <c r="P255" i="4" l="1"/>
  <c r="P256" i="4" l="1"/>
  <c r="P257" i="4" l="1"/>
  <c r="P258" i="4" l="1"/>
  <c r="P259" i="4" l="1"/>
  <c r="P260" i="4" l="1"/>
  <c r="P261" i="4" l="1"/>
  <c r="P262" i="4" l="1"/>
  <c r="P263" i="4" l="1"/>
  <c r="P264" i="4" l="1"/>
  <c r="P265" i="4" l="1"/>
  <c r="P266" i="4" l="1"/>
  <c r="P267" i="4" l="1"/>
  <c r="P268" i="4" l="1"/>
  <c r="P269" i="4" l="1"/>
  <c r="P270" i="4" l="1"/>
  <c r="P271" i="4" l="1"/>
  <c r="P272" i="4" l="1"/>
  <c r="P273" i="4" l="1"/>
  <c r="P274" i="4" l="1"/>
  <c r="P275" i="4" l="1"/>
  <c r="P276" i="4" l="1"/>
  <c r="P277" i="4" l="1"/>
  <c r="P278" i="4" l="1"/>
  <c r="P279" i="4" l="1"/>
  <c r="P280" i="4" l="1"/>
  <c r="P281" i="4" l="1"/>
  <c r="P282" i="4" l="1"/>
  <c r="P283" i="4" l="1"/>
  <c r="P284" i="4" l="1"/>
  <c r="P285" i="4" l="1"/>
  <c r="P286" i="4" l="1"/>
  <c r="P287" i="4" l="1"/>
  <c r="P288" i="4" l="1"/>
  <c r="P289" i="4" l="1"/>
  <c r="P290" i="4" l="1"/>
  <c r="P291" i="4" l="1"/>
  <c r="P292" i="4" l="1"/>
  <c r="P293" i="4" l="1"/>
  <c r="P294" i="4" l="1"/>
  <c r="P295" i="4" l="1"/>
  <c r="P296" i="4" l="1"/>
  <c r="P297" i="4" l="1"/>
  <c r="P298" i="4" l="1"/>
  <c r="P299" i="4" l="1"/>
  <c r="P300" i="4" l="1"/>
  <c r="P301" i="4" l="1"/>
  <c r="P302" i="4" l="1"/>
  <c r="P303" i="4" l="1"/>
  <c r="P304" i="4" l="1"/>
  <c r="P305" i="4" l="1"/>
  <c r="P306" i="4" l="1"/>
  <c r="P307" i="4" l="1"/>
  <c r="P308" i="4" l="1"/>
  <c r="P309" i="4" l="1"/>
  <c r="P310" i="4" l="1"/>
  <c r="P311" i="4" l="1"/>
  <c r="P312" i="4" l="1"/>
  <c r="P313" i="4" l="1"/>
  <c r="G5" i="2" l="1"/>
  <c r="B15" i="4"/>
  <c r="B16" i="4" s="1"/>
  <c r="B17" i="4" s="1"/>
  <c r="B18" i="4" s="1"/>
  <c r="B19" i="4" s="1"/>
  <c r="B20" i="4" s="1"/>
  <c r="B21" i="4" s="1"/>
  <c r="B22" i="4" s="1"/>
  <c r="B23" i="4" s="1"/>
  <c r="B24" i="4" s="1"/>
  <c r="B25" i="4" s="1"/>
  <c r="B26" i="4" s="1"/>
  <c r="B27" i="4" s="1"/>
  <c r="B28" i="4" s="1"/>
  <c r="B29" i="4" s="1"/>
  <c r="B30" i="4" s="1"/>
  <c r="B31" i="4" s="1"/>
  <c r="B32" i="4" s="1"/>
  <c r="B33" i="4" s="1"/>
  <c r="B34" i="4" s="1"/>
  <c r="B35" i="4" s="1"/>
  <c r="B36" i="4" s="1"/>
  <c r="B37" i="4" s="1"/>
  <c r="B38" i="4" s="1"/>
  <c r="B39" i="4" s="1"/>
  <c r="B40" i="4" s="1"/>
  <c r="B41" i="4" s="1"/>
  <c r="B42" i="4" s="1"/>
  <c r="B43" i="4" s="1"/>
  <c r="B44" i="4" s="1"/>
  <c r="B45" i="4" s="1"/>
  <c r="B46" i="4" s="1"/>
  <c r="B47" i="4" s="1"/>
  <c r="B48" i="4" s="1"/>
  <c r="B49" i="4" s="1"/>
  <c r="B50" i="4" s="1"/>
  <c r="B51" i="4" s="1"/>
  <c r="B52" i="4" s="1"/>
  <c r="B53" i="4" s="1"/>
  <c r="B54" i="4" s="1"/>
  <c r="B55" i="4" s="1"/>
  <c r="B56" i="4" s="1"/>
  <c r="B57" i="4" s="1"/>
  <c r="B58" i="4" s="1"/>
  <c r="B59" i="4" s="1"/>
  <c r="B60" i="4" s="1"/>
  <c r="B61" i="4" s="1"/>
  <c r="B62" i="4" s="1"/>
  <c r="B63" i="4" s="1"/>
  <c r="B64" i="4" s="1"/>
  <c r="B65" i="4" s="1"/>
  <c r="B66" i="4" s="1"/>
  <c r="B67" i="4" s="1"/>
  <c r="B68" i="4" s="1"/>
  <c r="B69" i="4" s="1"/>
  <c r="B70" i="4" s="1"/>
  <c r="B71" i="4" s="1"/>
  <c r="B72" i="4" s="1"/>
  <c r="B73" i="4" s="1"/>
  <c r="B74" i="4" s="1"/>
  <c r="B75" i="4" s="1"/>
  <c r="B76" i="4" s="1"/>
  <c r="B77" i="4" s="1"/>
  <c r="B78" i="4" s="1"/>
  <c r="B79" i="4" s="1"/>
  <c r="B80" i="4" s="1"/>
  <c r="B81" i="4" s="1"/>
  <c r="B82" i="4" s="1"/>
  <c r="B83" i="4" s="1"/>
  <c r="B84" i="4" s="1"/>
  <c r="B85" i="4" s="1"/>
  <c r="B86" i="4" s="1"/>
  <c r="B87" i="4" s="1"/>
  <c r="B88" i="4" s="1"/>
  <c r="B89" i="4" s="1"/>
  <c r="B90" i="4" s="1"/>
  <c r="B91" i="4" s="1"/>
  <c r="B92" i="4" s="1"/>
  <c r="B93" i="4" s="1"/>
  <c r="B94" i="4" s="1"/>
  <c r="B95" i="4" s="1"/>
  <c r="B96" i="4" s="1"/>
  <c r="B97" i="4" s="1"/>
  <c r="B98" i="4" s="1"/>
  <c r="B99" i="4" s="1"/>
  <c r="B100" i="4" s="1"/>
  <c r="B101" i="4" s="1"/>
  <c r="B102" i="4" s="1"/>
  <c r="B103" i="4" s="1"/>
  <c r="B104" i="4" s="1"/>
  <c r="B105" i="4" s="1"/>
  <c r="B106" i="4" s="1"/>
  <c r="B107" i="4" s="1"/>
  <c r="B108" i="4" s="1"/>
  <c r="B109" i="4" s="1"/>
  <c r="B110" i="4" s="1"/>
  <c r="B111" i="4" s="1"/>
  <c r="B112" i="4" s="1"/>
  <c r="B113" i="4" s="1"/>
  <c r="B114" i="4" s="1"/>
  <c r="B115" i="4" s="1"/>
  <c r="B116" i="4" s="1"/>
  <c r="B117" i="4" s="1"/>
  <c r="B118" i="4" s="1"/>
  <c r="B119" i="4" s="1"/>
  <c r="B120" i="4" s="1"/>
  <c r="B121" i="4" s="1"/>
  <c r="B122" i="4" s="1"/>
  <c r="B123" i="4" s="1"/>
  <c r="B124" i="4" s="1"/>
  <c r="B125" i="4" s="1"/>
  <c r="B126" i="4" s="1"/>
  <c r="B127" i="4" s="1"/>
  <c r="B128" i="4" s="1"/>
  <c r="B129" i="4" s="1"/>
  <c r="B130" i="4" s="1"/>
  <c r="B131" i="4" s="1"/>
  <c r="B132" i="4" s="1"/>
  <c r="B133" i="4" s="1"/>
  <c r="B134" i="4" s="1"/>
  <c r="B135" i="4" s="1"/>
  <c r="B136" i="4" s="1"/>
  <c r="B137" i="4" s="1"/>
  <c r="B138" i="4" s="1"/>
  <c r="B139" i="4" s="1"/>
  <c r="B140" i="4" s="1"/>
  <c r="B141" i="4" s="1"/>
  <c r="B142" i="4" s="1"/>
  <c r="B143" i="4" s="1"/>
  <c r="B144" i="4" s="1"/>
  <c r="B145" i="4" s="1"/>
  <c r="B146" i="4" s="1"/>
  <c r="B147" i="4" s="1"/>
  <c r="B148" i="4" s="1"/>
  <c r="B149" i="4" s="1"/>
  <c r="B150" i="4" s="1"/>
  <c r="B151" i="4" s="1"/>
  <c r="B152" i="4" s="1"/>
  <c r="B153" i="4" s="1"/>
  <c r="B154" i="4" s="1"/>
  <c r="B155" i="4" s="1"/>
  <c r="B156" i="4" s="1"/>
  <c r="B157" i="4" s="1"/>
  <c r="B158" i="4" s="1"/>
  <c r="B159" i="4" s="1"/>
  <c r="B160" i="4" s="1"/>
  <c r="B161" i="4" s="1"/>
  <c r="B162" i="4" s="1"/>
  <c r="B163" i="4" s="1"/>
  <c r="B164" i="4" s="1"/>
  <c r="B165" i="4" s="1"/>
  <c r="B166" i="4" s="1"/>
  <c r="B167" i="4" s="1"/>
  <c r="B168" i="4" s="1"/>
  <c r="B169" i="4" s="1"/>
  <c r="B170" i="4" s="1"/>
  <c r="B171" i="4" s="1"/>
  <c r="B172" i="4" s="1"/>
  <c r="B173" i="4" s="1"/>
  <c r="B174" i="4" s="1"/>
  <c r="B175" i="4" s="1"/>
  <c r="B176" i="4" s="1"/>
  <c r="B177" i="4" s="1"/>
  <c r="B178" i="4" s="1"/>
  <c r="B179" i="4" s="1"/>
  <c r="B180" i="4" s="1"/>
  <c r="B181" i="4" s="1"/>
  <c r="B182" i="4" s="1"/>
  <c r="B183" i="4" s="1"/>
  <c r="B184" i="4" s="1"/>
  <c r="B185" i="4" s="1"/>
  <c r="B186" i="4" s="1"/>
  <c r="B187" i="4" s="1"/>
  <c r="B188" i="4" s="1"/>
  <c r="B189" i="4" s="1"/>
  <c r="B190" i="4" s="1"/>
  <c r="B191" i="4" s="1"/>
  <c r="B192" i="4" s="1"/>
  <c r="B193" i="4" s="1"/>
  <c r="B194" i="4" s="1"/>
  <c r="B195" i="4" s="1"/>
  <c r="B196" i="4" s="1"/>
  <c r="B197" i="4" s="1"/>
  <c r="B198" i="4" s="1"/>
  <c r="B199" i="4" s="1"/>
  <c r="B200" i="4" s="1"/>
  <c r="B201" i="4" s="1"/>
  <c r="B202" i="4" s="1"/>
  <c r="B203" i="4" s="1"/>
  <c r="B204" i="4" s="1"/>
  <c r="B205" i="4" s="1"/>
  <c r="B206" i="4" s="1"/>
  <c r="B207" i="4" s="1"/>
  <c r="B208" i="4" s="1"/>
  <c r="B209" i="4" s="1"/>
  <c r="B210" i="4" s="1"/>
  <c r="B211" i="4" s="1"/>
  <c r="B212" i="4" s="1"/>
  <c r="B213" i="4" s="1"/>
  <c r="B214" i="4" s="1"/>
  <c r="B215" i="4" s="1"/>
  <c r="B216" i="4" s="1"/>
  <c r="B217" i="4" s="1"/>
  <c r="B218" i="4" s="1"/>
  <c r="B219" i="4" s="1"/>
  <c r="B220" i="4" s="1"/>
  <c r="B221" i="4" s="1"/>
  <c r="B222" i="4" s="1"/>
  <c r="B223" i="4" s="1"/>
  <c r="B224" i="4" s="1"/>
  <c r="B225" i="4" s="1"/>
  <c r="B226" i="4" s="1"/>
  <c r="B227" i="4" s="1"/>
  <c r="B228" i="4" s="1"/>
  <c r="B229" i="4" s="1"/>
  <c r="B230" i="4" s="1"/>
  <c r="B231" i="4" s="1"/>
  <c r="B232" i="4" s="1"/>
  <c r="B233" i="4" s="1"/>
  <c r="B234" i="4" s="1"/>
  <c r="B235" i="4" s="1"/>
  <c r="B236" i="4" s="1"/>
  <c r="B237" i="4" s="1"/>
  <c r="B238" i="4" s="1"/>
  <c r="B239" i="4" s="1"/>
  <c r="B240" i="4" s="1"/>
  <c r="B241" i="4" s="1"/>
  <c r="B242" i="4" s="1"/>
  <c r="B243" i="4" s="1"/>
  <c r="B244" i="4" s="1"/>
  <c r="B245" i="4" s="1"/>
  <c r="B246" i="4" s="1"/>
  <c r="B247" i="4" s="1"/>
  <c r="B248" i="4" s="1"/>
  <c r="B249" i="4" s="1"/>
  <c r="B250" i="4" s="1"/>
  <c r="B251" i="4" s="1"/>
  <c r="B252" i="4" s="1"/>
  <c r="B253" i="4" s="1"/>
  <c r="B254" i="4" s="1"/>
  <c r="B255" i="4" s="1"/>
  <c r="B256" i="4" s="1"/>
  <c r="B257" i="4" s="1"/>
  <c r="B258" i="4" s="1"/>
  <c r="B259" i="4" s="1"/>
  <c r="B260" i="4" s="1"/>
  <c r="B261" i="4" s="1"/>
  <c r="B262" i="4" s="1"/>
  <c r="B263" i="4" s="1"/>
  <c r="B264" i="4" s="1"/>
  <c r="B265" i="4" s="1"/>
  <c r="B266" i="4" s="1"/>
  <c r="B267" i="4" s="1"/>
  <c r="B268" i="4" s="1"/>
  <c r="B269" i="4" s="1"/>
  <c r="B270" i="4" s="1"/>
  <c r="B271" i="4" s="1"/>
  <c r="B272" i="4" s="1"/>
  <c r="B273" i="4" s="1"/>
  <c r="B274" i="4" s="1"/>
  <c r="B275" i="4" s="1"/>
  <c r="B276" i="4" s="1"/>
  <c r="B277" i="4" s="1"/>
  <c r="B278" i="4" s="1"/>
  <c r="B279" i="4" s="1"/>
  <c r="B280" i="4" s="1"/>
  <c r="B281" i="4" s="1"/>
  <c r="B282" i="4" s="1"/>
  <c r="B283" i="4" s="1"/>
  <c r="B284" i="4" s="1"/>
  <c r="B285" i="4" s="1"/>
  <c r="B286" i="4" s="1"/>
  <c r="B287" i="4" s="1"/>
  <c r="B288" i="4" s="1"/>
  <c r="B289" i="4" s="1"/>
  <c r="B290" i="4" s="1"/>
  <c r="B291" i="4" s="1"/>
  <c r="B292" i="4" s="1"/>
  <c r="B293" i="4" s="1"/>
  <c r="B294" i="4" s="1"/>
  <c r="B295" i="4" s="1"/>
  <c r="B296" i="4" s="1"/>
  <c r="B297" i="4" s="1"/>
  <c r="B298" i="4" s="1"/>
  <c r="B299" i="4" s="1"/>
  <c r="B300" i="4" s="1"/>
  <c r="B301" i="4" s="1"/>
  <c r="B302" i="4" s="1"/>
  <c r="B303" i="4" s="1"/>
  <c r="B304" i="4" s="1"/>
  <c r="B305" i="4" s="1"/>
  <c r="B306" i="4" s="1"/>
  <c r="B307" i="4" s="1"/>
  <c r="B308" i="4" s="1"/>
  <c r="B309" i="4" s="1"/>
  <c r="B310" i="4" s="1"/>
  <c r="B311" i="4" s="1"/>
  <c r="B312" i="4" s="1"/>
  <c r="B313" i="4" s="1"/>
  <c r="R7" i="4" l="1"/>
  <c r="R14" i="4" s="1"/>
  <c r="G2" i="4"/>
  <c r="H2" i="4" s="1"/>
  <c r="K12" i="4"/>
  <c r="K13" i="4" s="1"/>
  <c r="K14" i="4" s="1"/>
  <c r="K15" i="4" s="1"/>
  <c r="K16" i="4" s="1"/>
  <c r="K17" i="4" s="1"/>
  <c r="K18" i="4" s="1"/>
  <c r="K19" i="4" s="1"/>
  <c r="K20" i="4" s="1"/>
  <c r="K21" i="4" s="1"/>
  <c r="K22" i="4" s="1"/>
  <c r="K23" i="4" s="1"/>
  <c r="K24" i="4" s="1"/>
  <c r="K25" i="4" s="1"/>
  <c r="K26" i="4" s="1"/>
  <c r="K27" i="4" s="1"/>
  <c r="K28" i="4" s="1"/>
  <c r="K29" i="4" s="1"/>
  <c r="K30" i="4" s="1"/>
  <c r="K31" i="4" s="1"/>
  <c r="K32" i="4" s="1"/>
  <c r="K33" i="4" s="1"/>
  <c r="K34" i="4" s="1"/>
  <c r="K35" i="4" s="1"/>
  <c r="K36" i="4" s="1"/>
  <c r="K37" i="4" s="1"/>
  <c r="K38" i="4" s="1"/>
  <c r="K39" i="4" s="1"/>
  <c r="K40" i="4" s="1"/>
  <c r="K41" i="4" s="1"/>
  <c r="K42" i="4" s="1"/>
  <c r="K43" i="4" s="1"/>
  <c r="K44" i="4" s="1"/>
  <c r="K45" i="4" s="1"/>
  <c r="K46" i="4" s="1"/>
  <c r="K47" i="4" s="1"/>
  <c r="K48" i="4" s="1"/>
  <c r="K49" i="4" s="1"/>
  <c r="K50" i="4" s="1"/>
  <c r="K51" i="4" s="1"/>
  <c r="K52" i="4" s="1"/>
  <c r="K53" i="4" s="1"/>
  <c r="K54" i="4" s="1"/>
  <c r="K55" i="4" s="1"/>
  <c r="K56" i="4" s="1"/>
  <c r="K57" i="4" s="1"/>
  <c r="K58" i="4" s="1"/>
  <c r="K59" i="4" s="1"/>
  <c r="K60" i="4" s="1"/>
  <c r="K61" i="4" s="1"/>
  <c r="K62" i="4" s="1"/>
  <c r="K63" i="4" s="1"/>
  <c r="K64" i="4" s="1"/>
  <c r="K65" i="4" s="1"/>
  <c r="K66" i="4" s="1"/>
  <c r="K67" i="4" s="1"/>
  <c r="K68" i="4" s="1"/>
  <c r="K69" i="4" s="1"/>
  <c r="K70" i="4" s="1"/>
  <c r="K71" i="4" s="1"/>
  <c r="K72" i="4" s="1"/>
  <c r="K73" i="4" s="1"/>
  <c r="K74" i="4" s="1"/>
  <c r="K75" i="4" s="1"/>
  <c r="K76" i="4" s="1"/>
  <c r="K77" i="4" s="1"/>
  <c r="K78" i="4" s="1"/>
  <c r="K79" i="4" s="1"/>
  <c r="K80" i="4" s="1"/>
  <c r="K81" i="4" s="1"/>
  <c r="K82" i="4" s="1"/>
  <c r="K83" i="4" s="1"/>
  <c r="K84" i="4" s="1"/>
  <c r="K85" i="4" s="1"/>
  <c r="K86" i="4" s="1"/>
  <c r="K87" i="4" s="1"/>
  <c r="K88" i="4" s="1"/>
  <c r="K89" i="4" s="1"/>
  <c r="K90" i="4" s="1"/>
  <c r="K91" i="4" s="1"/>
  <c r="K92" i="4" s="1"/>
  <c r="K93" i="4" s="1"/>
  <c r="K94" i="4" s="1"/>
  <c r="K95" i="4" s="1"/>
  <c r="K96" i="4" s="1"/>
  <c r="K97" i="4" s="1"/>
  <c r="K98" i="4" s="1"/>
  <c r="K99" i="4" s="1"/>
  <c r="K100" i="4" s="1"/>
  <c r="K101" i="4" s="1"/>
  <c r="K102" i="4" s="1"/>
  <c r="K103" i="4" s="1"/>
  <c r="K104" i="4" s="1"/>
  <c r="K105" i="4" s="1"/>
  <c r="K106" i="4" s="1"/>
  <c r="K107" i="4" s="1"/>
  <c r="K108" i="4" s="1"/>
  <c r="K109" i="4" s="1"/>
  <c r="K110" i="4" s="1"/>
  <c r="K111" i="4" s="1"/>
  <c r="K112" i="4" s="1"/>
  <c r="K113" i="4" s="1"/>
  <c r="K114" i="4" s="1"/>
  <c r="K115" i="4" s="1"/>
  <c r="K116" i="4" s="1"/>
  <c r="K117" i="4" s="1"/>
  <c r="K118" i="4" s="1"/>
  <c r="K119" i="4" s="1"/>
  <c r="K120" i="4" s="1"/>
  <c r="K121" i="4" s="1"/>
  <c r="K122" i="4" s="1"/>
  <c r="K123" i="4" s="1"/>
  <c r="K124" i="4" s="1"/>
  <c r="K125" i="4" s="1"/>
  <c r="K126" i="4" s="1"/>
  <c r="K127" i="4" s="1"/>
  <c r="K128" i="4" s="1"/>
  <c r="K129" i="4" s="1"/>
  <c r="K130" i="4" s="1"/>
  <c r="K131" i="4" s="1"/>
  <c r="K132" i="4" s="1"/>
  <c r="K133" i="4" s="1"/>
  <c r="K134" i="4" s="1"/>
  <c r="K135" i="4" s="1"/>
  <c r="K136" i="4" s="1"/>
  <c r="K137" i="4" s="1"/>
  <c r="K138" i="4" s="1"/>
  <c r="K139" i="4" s="1"/>
  <c r="K140" i="4" s="1"/>
  <c r="K141" i="4" s="1"/>
  <c r="K142" i="4" s="1"/>
  <c r="K143" i="4" s="1"/>
  <c r="K144" i="4" s="1"/>
  <c r="K145" i="4" s="1"/>
  <c r="K146" i="4" s="1"/>
  <c r="K147" i="4" s="1"/>
  <c r="K148" i="4" s="1"/>
  <c r="K149" i="4" s="1"/>
  <c r="K150" i="4" s="1"/>
  <c r="K151" i="4" s="1"/>
  <c r="K152" i="4" s="1"/>
  <c r="K153" i="4" s="1"/>
  <c r="K154" i="4" s="1"/>
  <c r="K155" i="4" s="1"/>
  <c r="K156" i="4" s="1"/>
  <c r="K157" i="4" s="1"/>
  <c r="K158" i="4" s="1"/>
  <c r="K159" i="4" s="1"/>
  <c r="K160" i="4" s="1"/>
  <c r="K161" i="4" s="1"/>
  <c r="K162" i="4" s="1"/>
  <c r="K163" i="4" s="1"/>
  <c r="K164" i="4" s="1"/>
  <c r="K165" i="4" s="1"/>
  <c r="K166" i="4" s="1"/>
  <c r="K167" i="4" s="1"/>
  <c r="K168" i="4" s="1"/>
  <c r="K169" i="4" s="1"/>
  <c r="K170" i="4" s="1"/>
  <c r="K171" i="4" s="1"/>
  <c r="K172" i="4" s="1"/>
  <c r="K173" i="4" s="1"/>
  <c r="K174" i="4" s="1"/>
  <c r="K175" i="4" s="1"/>
  <c r="K176" i="4" s="1"/>
  <c r="K177" i="4" s="1"/>
  <c r="K178" i="4" s="1"/>
  <c r="K179" i="4" s="1"/>
  <c r="K180" i="4" s="1"/>
  <c r="K181" i="4" s="1"/>
  <c r="K182" i="4" s="1"/>
  <c r="K183" i="4" s="1"/>
  <c r="K184" i="4" s="1"/>
  <c r="K185" i="4" s="1"/>
  <c r="K186" i="4" s="1"/>
  <c r="K187" i="4" s="1"/>
  <c r="K188" i="4" s="1"/>
  <c r="K189" i="4" s="1"/>
  <c r="K190" i="4" s="1"/>
  <c r="K191" i="4" s="1"/>
  <c r="K192" i="4" s="1"/>
  <c r="K193" i="4" s="1"/>
  <c r="K194" i="4" s="1"/>
  <c r="K195" i="4" s="1"/>
  <c r="K196" i="4" s="1"/>
  <c r="K197" i="4" s="1"/>
  <c r="K198" i="4" s="1"/>
  <c r="K199" i="4" s="1"/>
  <c r="K200" i="4" s="1"/>
  <c r="K201" i="4" s="1"/>
  <c r="K202" i="4" s="1"/>
  <c r="K203" i="4" s="1"/>
  <c r="K204" i="4" s="1"/>
  <c r="K205" i="4" s="1"/>
  <c r="K206" i="4" s="1"/>
  <c r="K207" i="4" s="1"/>
  <c r="K208" i="4" s="1"/>
  <c r="K209" i="4" s="1"/>
  <c r="K210" i="4" s="1"/>
  <c r="K211" i="4" s="1"/>
  <c r="K212" i="4" s="1"/>
  <c r="K213" i="4" s="1"/>
  <c r="K214" i="4" s="1"/>
  <c r="K215" i="4" s="1"/>
  <c r="K216" i="4" s="1"/>
  <c r="K217" i="4" s="1"/>
  <c r="K218" i="4" s="1"/>
  <c r="K219" i="4" s="1"/>
  <c r="K220" i="4" s="1"/>
  <c r="K221" i="4" s="1"/>
  <c r="K222" i="4" s="1"/>
  <c r="K223" i="4" s="1"/>
  <c r="K224" i="4" s="1"/>
  <c r="K225" i="4" s="1"/>
  <c r="K226" i="4" s="1"/>
  <c r="K227" i="4" s="1"/>
  <c r="K228" i="4" s="1"/>
  <c r="K229" i="4" s="1"/>
  <c r="K230" i="4" s="1"/>
  <c r="K231" i="4" s="1"/>
  <c r="K232" i="4" s="1"/>
  <c r="K233" i="4" s="1"/>
  <c r="K234" i="4" s="1"/>
  <c r="K235" i="4" s="1"/>
  <c r="K236" i="4" s="1"/>
  <c r="K237" i="4" s="1"/>
  <c r="K238" i="4" s="1"/>
  <c r="K239" i="4" s="1"/>
  <c r="K240" i="4" s="1"/>
  <c r="K241" i="4" s="1"/>
  <c r="K242" i="4" s="1"/>
  <c r="K243" i="4" s="1"/>
  <c r="K244" i="4" s="1"/>
  <c r="K245" i="4" s="1"/>
  <c r="K246" i="4" s="1"/>
  <c r="K247" i="4" s="1"/>
  <c r="K248" i="4" s="1"/>
  <c r="K249" i="4" s="1"/>
  <c r="K250" i="4" s="1"/>
  <c r="K251" i="4" s="1"/>
  <c r="K252" i="4" s="1"/>
  <c r="K253" i="4" s="1"/>
  <c r="K254" i="4" s="1"/>
  <c r="K255" i="4" s="1"/>
  <c r="K256" i="4" s="1"/>
  <c r="K257" i="4" s="1"/>
  <c r="K258" i="4" s="1"/>
  <c r="K259" i="4" s="1"/>
  <c r="K260" i="4" s="1"/>
  <c r="K261" i="4" s="1"/>
  <c r="K262" i="4" s="1"/>
  <c r="K263" i="4" s="1"/>
  <c r="K264" i="4" s="1"/>
  <c r="K265" i="4" s="1"/>
  <c r="K266" i="4" s="1"/>
  <c r="K267" i="4" s="1"/>
  <c r="K268" i="4" s="1"/>
  <c r="K269" i="4" s="1"/>
  <c r="K270" i="4" s="1"/>
  <c r="K271" i="4" s="1"/>
  <c r="K272" i="4" s="1"/>
  <c r="K273" i="4" s="1"/>
  <c r="K274" i="4" s="1"/>
  <c r="K275" i="4" s="1"/>
  <c r="K276" i="4" s="1"/>
  <c r="K277" i="4" s="1"/>
  <c r="K278" i="4" s="1"/>
  <c r="K279" i="4" s="1"/>
  <c r="K280" i="4" s="1"/>
  <c r="K281" i="4" s="1"/>
  <c r="K282" i="4" s="1"/>
  <c r="K283" i="4" s="1"/>
  <c r="K284" i="4" s="1"/>
  <c r="K285" i="4" s="1"/>
  <c r="K286" i="4" s="1"/>
  <c r="K287" i="4" s="1"/>
  <c r="K288" i="4" s="1"/>
  <c r="K289" i="4" s="1"/>
  <c r="K290" i="4" s="1"/>
  <c r="K291" i="4" s="1"/>
  <c r="K292" i="4" s="1"/>
  <c r="K293" i="4" s="1"/>
  <c r="K294" i="4" s="1"/>
  <c r="K295" i="4" s="1"/>
  <c r="K296" i="4" s="1"/>
  <c r="K297" i="4" s="1"/>
  <c r="K298" i="4" s="1"/>
  <c r="K299" i="4" s="1"/>
  <c r="K300" i="4" s="1"/>
  <c r="K301" i="4" s="1"/>
  <c r="K302" i="4" s="1"/>
  <c r="K303" i="4" s="1"/>
  <c r="K304" i="4" s="1"/>
  <c r="K305" i="4" s="1"/>
  <c r="K306" i="4" s="1"/>
  <c r="K307" i="4" s="1"/>
  <c r="K308" i="4" s="1"/>
  <c r="K309" i="4" s="1"/>
  <c r="K310" i="4" s="1"/>
  <c r="K311" i="4" s="1"/>
  <c r="K312" i="4" s="1"/>
  <c r="K313" i="4" s="1"/>
  <c r="F2" i="4"/>
  <c r="I13" i="4"/>
  <c r="R45" i="4" l="1"/>
  <c r="S45" i="4" s="1"/>
  <c r="R41" i="4"/>
  <c r="S41" i="4" s="1"/>
  <c r="R113" i="4"/>
  <c r="S113" i="4" s="1"/>
  <c r="R88" i="4"/>
  <c r="S88" i="4" s="1"/>
  <c r="R73" i="4"/>
  <c r="S73" i="4" s="1"/>
  <c r="R112" i="4"/>
  <c r="S112" i="4" s="1"/>
  <c r="R86" i="4"/>
  <c r="S86" i="4" s="1"/>
  <c r="R49" i="4"/>
  <c r="S49" i="4" s="1"/>
  <c r="R97" i="4"/>
  <c r="S97" i="4" s="1"/>
  <c r="R46" i="4"/>
  <c r="S46" i="4" s="1"/>
  <c r="R96" i="4"/>
  <c r="S96" i="4" s="1"/>
  <c r="R65" i="4"/>
  <c r="S65" i="4" s="1"/>
  <c r="R94" i="4"/>
  <c r="S94" i="4" s="1"/>
  <c r="R62" i="4"/>
  <c r="S62" i="4" s="1"/>
  <c r="R105" i="4"/>
  <c r="S105" i="4" s="1"/>
  <c r="R93" i="4"/>
  <c r="S93" i="4" s="1"/>
  <c r="R78" i="4"/>
  <c r="S78" i="4" s="1"/>
  <c r="R61" i="4"/>
  <c r="S61" i="4" s="1"/>
  <c r="R37" i="4"/>
  <c r="S37" i="4" s="1"/>
  <c r="R101" i="4"/>
  <c r="S101" i="4" s="1"/>
  <c r="R53" i="4"/>
  <c r="S53" i="4" s="1"/>
  <c r="R100" i="4"/>
  <c r="S100" i="4" s="1"/>
  <c r="R70" i="4"/>
  <c r="S70" i="4" s="1"/>
  <c r="R110" i="4"/>
  <c r="S110" i="4" s="1"/>
  <c r="R85" i="4"/>
  <c r="S85" i="4" s="1"/>
  <c r="R69" i="4"/>
  <c r="S69" i="4" s="1"/>
  <c r="R109" i="4"/>
  <c r="S109" i="4" s="1"/>
  <c r="R84" i="4"/>
  <c r="S84" i="4" s="1"/>
  <c r="R108" i="4"/>
  <c r="S108" i="4" s="1"/>
  <c r="R81" i="4"/>
  <c r="S81" i="4" s="1"/>
  <c r="R104" i="4"/>
  <c r="S104" i="4" s="1"/>
  <c r="R92" i="4"/>
  <c r="S92" i="4" s="1"/>
  <c r="R77" i="4"/>
  <c r="S77" i="4" s="1"/>
  <c r="R57" i="4"/>
  <c r="S57" i="4" s="1"/>
  <c r="R22" i="4"/>
  <c r="S22" i="4" s="1"/>
  <c r="R102" i="4"/>
  <c r="S102" i="4" s="1"/>
  <c r="R89" i="4"/>
  <c r="S89" i="4" s="1"/>
  <c r="R76" i="4"/>
  <c r="S76" i="4" s="1"/>
  <c r="R54" i="4"/>
  <c r="S54" i="4" s="1"/>
  <c r="R38" i="4"/>
  <c r="S38" i="4" s="1"/>
  <c r="R33" i="4"/>
  <c r="S33" i="4" s="1"/>
  <c r="R30" i="4"/>
  <c r="S30" i="4" s="1"/>
  <c r="R29" i="4"/>
  <c r="S29" i="4" s="1"/>
  <c r="R25" i="4"/>
  <c r="S25" i="4" s="1"/>
  <c r="R21" i="4"/>
  <c r="S21" i="4" s="1"/>
  <c r="R68" i="4"/>
  <c r="S68" i="4" s="1"/>
  <c r="R60" i="4"/>
  <c r="S60" i="4" s="1"/>
  <c r="R52" i="4"/>
  <c r="S52" i="4" s="1"/>
  <c r="R44" i="4"/>
  <c r="S44" i="4" s="1"/>
  <c r="R36" i="4"/>
  <c r="S36" i="4" s="1"/>
  <c r="R28" i="4"/>
  <c r="S28" i="4" s="1"/>
  <c r="R20" i="4"/>
  <c r="S20" i="4" s="1"/>
  <c r="R107" i="4"/>
  <c r="S107" i="4" s="1"/>
  <c r="R99" i="4"/>
  <c r="S99" i="4" s="1"/>
  <c r="R91" i="4"/>
  <c r="S91" i="4" s="1"/>
  <c r="R83" i="4"/>
  <c r="S83" i="4" s="1"/>
  <c r="R75" i="4"/>
  <c r="S75" i="4" s="1"/>
  <c r="R67" i="4"/>
  <c r="S67" i="4" s="1"/>
  <c r="R59" i="4"/>
  <c r="S59" i="4" s="1"/>
  <c r="R51" i="4"/>
  <c r="S51" i="4" s="1"/>
  <c r="R43" i="4"/>
  <c r="S43" i="4" s="1"/>
  <c r="R35" i="4"/>
  <c r="S35" i="4" s="1"/>
  <c r="R27" i="4"/>
  <c r="S27" i="4" s="1"/>
  <c r="R19" i="4"/>
  <c r="S19" i="4" s="1"/>
  <c r="R106" i="4"/>
  <c r="S106" i="4" s="1"/>
  <c r="R98" i="4"/>
  <c r="S98" i="4" s="1"/>
  <c r="R90" i="4"/>
  <c r="S90" i="4" s="1"/>
  <c r="R82" i="4"/>
  <c r="S82" i="4" s="1"/>
  <c r="R74" i="4"/>
  <c r="S74" i="4" s="1"/>
  <c r="R66" i="4"/>
  <c r="S66" i="4" s="1"/>
  <c r="R58" i="4"/>
  <c r="S58" i="4" s="1"/>
  <c r="R50" i="4"/>
  <c r="S50" i="4" s="1"/>
  <c r="R42" i="4"/>
  <c r="S42" i="4" s="1"/>
  <c r="R34" i="4"/>
  <c r="S34" i="4" s="1"/>
  <c r="R26" i="4"/>
  <c r="S26" i="4" s="1"/>
  <c r="R18" i="4"/>
  <c r="S18" i="4" s="1"/>
  <c r="R17" i="4"/>
  <c r="S17" i="4" s="1"/>
  <c r="R80" i="4"/>
  <c r="S80" i="4" s="1"/>
  <c r="R72" i="4"/>
  <c r="S72" i="4" s="1"/>
  <c r="R64" i="4"/>
  <c r="S64" i="4" s="1"/>
  <c r="R56" i="4"/>
  <c r="S56" i="4" s="1"/>
  <c r="R48" i="4"/>
  <c r="S48" i="4" s="1"/>
  <c r="R40" i="4"/>
  <c r="S40" i="4" s="1"/>
  <c r="R32" i="4"/>
  <c r="S32" i="4" s="1"/>
  <c r="R24" i="4"/>
  <c r="S24" i="4" s="1"/>
  <c r="R16" i="4"/>
  <c r="S16" i="4" s="1"/>
  <c r="R111" i="4"/>
  <c r="S111" i="4" s="1"/>
  <c r="R103" i="4"/>
  <c r="S103" i="4" s="1"/>
  <c r="R95" i="4"/>
  <c r="S95" i="4" s="1"/>
  <c r="R87" i="4"/>
  <c r="S87" i="4" s="1"/>
  <c r="R79" i="4"/>
  <c r="S79" i="4" s="1"/>
  <c r="R71" i="4"/>
  <c r="S71" i="4" s="1"/>
  <c r="R63" i="4"/>
  <c r="S63" i="4" s="1"/>
  <c r="R55" i="4"/>
  <c r="S55" i="4" s="1"/>
  <c r="R47" i="4"/>
  <c r="S47" i="4" s="1"/>
  <c r="R39" i="4"/>
  <c r="S39" i="4" s="1"/>
  <c r="R31" i="4"/>
  <c r="S31" i="4" s="1"/>
  <c r="R23" i="4"/>
  <c r="S23" i="4" s="1"/>
  <c r="R15" i="4"/>
  <c r="S15" i="4" s="1"/>
  <c r="R114" i="4"/>
  <c r="S114" i="4" s="1"/>
  <c r="R115" i="4"/>
  <c r="S115" i="4" s="1"/>
  <c r="R116" i="4"/>
  <c r="S116" i="4" s="1"/>
  <c r="R117" i="4"/>
  <c r="S117" i="4" s="1"/>
  <c r="R118" i="4"/>
  <c r="S118" i="4" s="1"/>
  <c r="R119" i="4"/>
  <c r="S119" i="4" s="1"/>
  <c r="R120" i="4"/>
  <c r="S120" i="4" s="1"/>
  <c r="R121" i="4"/>
  <c r="S121" i="4" s="1"/>
  <c r="R122" i="4"/>
  <c r="S122" i="4" s="1"/>
  <c r="R123" i="4"/>
  <c r="S123" i="4" s="1"/>
  <c r="R124" i="4"/>
  <c r="S124" i="4" s="1"/>
  <c r="R125" i="4"/>
  <c r="S125" i="4" s="1"/>
  <c r="R126" i="4"/>
  <c r="S126" i="4" s="1"/>
  <c r="R127" i="4"/>
  <c r="S127" i="4" s="1"/>
  <c r="R128" i="4"/>
  <c r="S128" i="4" s="1"/>
  <c r="R129" i="4"/>
  <c r="S129" i="4" s="1"/>
  <c r="R130" i="4"/>
  <c r="S130" i="4" s="1"/>
  <c r="R131" i="4"/>
  <c r="S131" i="4" s="1"/>
  <c r="R132" i="4"/>
  <c r="S132" i="4" s="1"/>
  <c r="R133" i="4"/>
  <c r="S133" i="4" s="1"/>
  <c r="R134" i="4"/>
  <c r="S134" i="4" s="1"/>
  <c r="R135" i="4"/>
  <c r="S135" i="4" s="1"/>
  <c r="R136" i="4"/>
  <c r="S136" i="4" s="1"/>
  <c r="R137" i="4"/>
  <c r="S137" i="4" s="1"/>
  <c r="R138" i="4"/>
  <c r="S138" i="4" s="1"/>
  <c r="R139" i="4"/>
  <c r="S139" i="4" s="1"/>
  <c r="R140" i="4"/>
  <c r="S140" i="4" s="1"/>
  <c r="R141" i="4"/>
  <c r="S141" i="4" s="1"/>
  <c r="R142" i="4"/>
  <c r="S142" i="4" s="1"/>
  <c r="R143" i="4"/>
  <c r="S143" i="4" s="1"/>
  <c r="R144" i="4"/>
  <c r="S144" i="4" s="1"/>
  <c r="R145" i="4"/>
  <c r="S145" i="4" s="1"/>
  <c r="R146" i="4"/>
  <c r="S146" i="4" s="1"/>
  <c r="R147" i="4"/>
  <c r="S147" i="4" s="1"/>
  <c r="R148" i="4"/>
  <c r="S148" i="4" s="1"/>
  <c r="R149" i="4"/>
  <c r="S149" i="4" s="1"/>
  <c r="R150" i="4"/>
  <c r="S150" i="4" s="1"/>
  <c r="R151" i="4"/>
  <c r="S151" i="4" s="1"/>
  <c r="R152" i="4"/>
  <c r="S152" i="4" s="1"/>
  <c r="R153" i="4"/>
  <c r="S153" i="4" s="1"/>
  <c r="R154" i="4"/>
  <c r="S154" i="4" s="1"/>
  <c r="R155" i="4"/>
  <c r="S155" i="4" s="1"/>
  <c r="R156" i="4"/>
  <c r="S156" i="4" s="1"/>
  <c r="R157" i="4"/>
  <c r="S157" i="4" s="1"/>
  <c r="R158" i="4"/>
  <c r="S158" i="4" s="1"/>
  <c r="R159" i="4"/>
  <c r="S159" i="4" s="1"/>
  <c r="R160" i="4"/>
  <c r="S160" i="4" s="1"/>
  <c r="R161" i="4"/>
  <c r="S161" i="4" s="1"/>
  <c r="R162" i="4"/>
  <c r="S162" i="4" s="1"/>
  <c r="R163" i="4"/>
  <c r="S163" i="4" s="1"/>
  <c r="R164" i="4"/>
  <c r="S164" i="4" s="1"/>
  <c r="R165" i="4"/>
  <c r="S165" i="4" s="1"/>
  <c r="R166" i="4"/>
  <c r="S166" i="4" s="1"/>
  <c r="R167" i="4"/>
  <c r="S167" i="4" s="1"/>
  <c r="R168" i="4"/>
  <c r="S168" i="4" s="1"/>
  <c r="R169" i="4"/>
  <c r="S169" i="4" s="1"/>
  <c r="R170" i="4"/>
  <c r="S170" i="4" s="1"/>
  <c r="R171" i="4"/>
  <c r="S171" i="4" s="1"/>
  <c r="R172" i="4"/>
  <c r="S172" i="4" s="1"/>
  <c r="R173" i="4"/>
  <c r="S173" i="4" s="1"/>
  <c r="R174" i="4"/>
  <c r="S174" i="4" s="1"/>
  <c r="R175" i="4"/>
  <c r="S175" i="4" s="1"/>
  <c r="R176" i="4"/>
  <c r="S176" i="4" s="1"/>
  <c r="R177" i="4"/>
  <c r="S177" i="4" s="1"/>
  <c r="R178" i="4"/>
  <c r="S178" i="4" s="1"/>
  <c r="R179" i="4"/>
  <c r="S179" i="4" s="1"/>
  <c r="R180" i="4"/>
  <c r="S180" i="4" s="1"/>
  <c r="R181" i="4"/>
  <c r="S181" i="4" s="1"/>
  <c r="R182" i="4"/>
  <c r="S182" i="4" s="1"/>
  <c r="R183" i="4"/>
  <c r="S183" i="4" s="1"/>
  <c r="R184" i="4"/>
  <c r="S184" i="4" s="1"/>
  <c r="R185" i="4"/>
  <c r="S185" i="4" s="1"/>
  <c r="R186" i="4"/>
  <c r="S186" i="4" s="1"/>
  <c r="R187" i="4"/>
  <c r="S187" i="4" s="1"/>
  <c r="R188" i="4"/>
  <c r="S188" i="4" s="1"/>
  <c r="R189" i="4"/>
  <c r="S189" i="4" s="1"/>
  <c r="R190" i="4"/>
  <c r="S190" i="4" s="1"/>
  <c r="R191" i="4"/>
  <c r="S191" i="4" s="1"/>
  <c r="R192" i="4"/>
  <c r="S192" i="4" s="1"/>
  <c r="R193" i="4"/>
  <c r="S193" i="4" s="1"/>
  <c r="R194" i="4"/>
  <c r="S194" i="4" s="1"/>
  <c r="R195" i="4"/>
  <c r="S195" i="4" s="1"/>
  <c r="R196" i="4"/>
  <c r="S196" i="4" s="1"/>
  <c r="R197" i="4"/>
  <c r="S197" i="4" s="1"/>
  <c r="R198" i="4"/>
  <c r="S198" i="4" s="1"/>
  <c r="R199" i="4"/>
  <c r="S199" i="4" s="1"/>
  <c r="R200" i="4"/>
  <c r="S200" i="4" s="1"/>
  <c r="R201" i="4"/>
  <c r="S201" i="4" s="1"/>
  <c r="R202" i="4"/>
  <c r="S202" i="4" s="1"/>
  <c r="R203" i="4"/>
  <c r="S203" i="4" s="1"/>
  <c r="R204" i="4"/>
  <c r="S204" i="4" s="1"/>
  <c r="R205" i="4"/>
  <c r="S205" i="4" s="1"/>
  <c r="R206" i="4"/>
  <c r="S206" i="4" s="1"/>
  <c r="R207" i="4"/>
  <c r="S207" i="4" s="1"/>
  <c r="R208" i="4"/>
  <c r="S208" i="4" s="1"/>
  <c r="R209" i="4"/>
  <c r="S209" i="4" s="1"/>
  <c r="R210" i="4"/>
  <c r="S210" i="4" s="1"/>
  <c r="R211" i="4"/>
  <c r="S211" i="4" s="1"/>
  <c r="R212" i="4"/>
  <c r="S212" i="4" s="1"/>
  <c r="R213" i="4"/>
  <c r="S213" i="4" s="1"/>
  <c r="R214" i="4"/>
  <c r="S214" i="4" s="1"/>
  <c r="R215" i="4"/>
  <c r="S215" i="4" s="1"/>
  <c r="R216" i="4"/>
  <c r="S216" i="4" s="1"/>
  <c r="R217" i="4"/>
  <c r="S217" i="4" s="1"/>
  <c r="R218" i="4"/>
  <c r="S218" i="4" s="1"/>
  <c r="R219" i="4"/>
  <c r="S219" i="4" s="1"/>
  <c r="R220" i="4"/>
  <c r="S220" i="4" s="1"/>
  <c r="R221" i="4"/>
  <c r="S221" i="4" s="1"/>
  <c r="R222" i="4"/>
  <c r="S222" i="4" s="1"/>
  <c r="R223" i="4"/>
  <c r="S223" i="4" s="1"/>
  <c r="R224" i="4"/>
  <c r="S224" i="4" s="1"/>
  <c r="R225" i="4"/>
  <c r="S225" i="4" s="1"/>
  <c r="R226" i="4"/>
  <c r="S226" i="4" s="1"/>
  <c r="R227" i="4"/>
  <c r="S227" i="4" s="1"/>
  <c r="R228" i="4"/>
  <c r="S228" i="4" s="1"/>
  <c r="R229" i="4"/>
  <c r="S229" i="4" s="1"/>
  <c r="R230" i="4"/>
  <c r="S230" i="4" s="1"/>
  <c r="R231" i="4"/>
  <c r="S231" i="4" s="1"/>
  <c r="R232" i="4"/>
  <c r="S232" i="4" s="1"/>
  <c r="R233" i="4"/>
  <c r="S233" i="4" s="1"/>
  <c r="R234" i="4"/>
  <c r="S234" i="4" s="1"/>
  <c r="R235" i="4"/>
  <c r="S235" i="4" s="1"/>
  <c r="R236" i="4"/>
  <c r="S236" i="4" s="1"/>
  <c r="R237" i="4"/>
  <c r="S237" i="4" s="1"/>
  <c r="R238" i="4"/>
  <c r="S238" i="4" s="1"/>
  <c r="R239" i="4"/>
  <c r="S239" i="4" s="1"/>
  <c r="R240" i="4"/>
  <c r="S240" i="4" s="1"/>
  <c r="R241" i="4"/>
  <c r="S241" i="4" s="1"/>
  <c r="R242" i="4"/>
  <c r="S242" i="4" s="1"/>
  <c r="R243" i="4"/>
  <c r="S243" i="4" s="1"/>
  <c r="R244" i="4"/>
  <c r="S244" i="4" s="1"/>
  <c r="R245" i="4"/>
  <c r="S245" i="4" s="1"/>
  <c r="R246" i="4"/>
  <c r="S246" i="4" s="1"/>
  <c r="R247" i="4"/>
  <c r="S247" i="4" s="1"/>
  <c r="R248" i="4"/>
  <c r="S248" i="4" s="1"/>
  <c r="R249" i="4"/>
  <c r="S249" i="4" s="1"/>
  <c r="R250" i="4"/>
  <c r="S250" i="4" s="1"/>
  <c r="R251" i="4"/>
  <c r="S251" i="4" s="1"/>
  <c r="R252" i="4"/>
  <c r="S252" i="4" s="1"/>
  <c r="R253" i="4"/>
  <c r="S253" i="4" s="1"/>
  <c r="R254" i="4"/>
  <c r="S254" i="4" s="1"/>
  <c r="R255" i="4"/>
  <c r="S255" i="4" s="1"/>
  <c r="R256" i="4"/>
  <c r="S256" i="4" s="1"/>
  <c r="R257" i="4"/>
  <c r="S257" i="4" s="1"/>
  <c r="R258" i="4"/>
  <c r="S258" i="4" s="1"/>
  <c r="R259" i="4"/>
  <c r="S259" i="4" s="1"/>
  <c r="R260" i="4"/>
  <c r="S260" i="4" s="1"/>
  <c r="R261" i="4"/>
  <c r="S261" i="4" s="1"/>
  <c r="R262" i="4"/>
  <c r="S262" i="4" s="1"/>
  <c r="R263" i="4"/>
  <c r="S263" i="4" s="1"/>
  <c r="R264" i="4"/>
  <c r="S264" i="4" s="1"/>
  <c r="R265" i="4"/>
  <c r="S265" i="4" s="1"/>
  <c r="R266" i="4"/>
  <c r="S266" i="4" s="1"/>
  <c r="R267" i="4"/>
  <c r="S267" i="4" s="1"/>
  <c r="R268" i="4"/>
  <c r="S268" i="4" s="1"/>
  <c r="R269" i="4"/>
  <c r="S269" i="4" s="1"/>
  <c r="R270" i="4"/>
  <c r="S270" i="4" s="1"/>
  <c r="R271" i="4"/>
  <c r="S271" i="4" s="1"/>
  <c r="R272" i="4"/>
  <c r="S272" i="4" s="1"/>
  <c r="R273" i="4"/>
  <c r="S273" i="4" s="1"/>
  <c r="R274" i="4"/>
  <c r="S274" i="4" s="1"/>
  <c r="R275" i="4"/>
  <c r="S275" i="4" s="1"/>
  <c r="R276" i="4"/>
  <c r="S276" i="4" s="1"/>
  <c r="R277" i="4"/>
  <c r="S277" i="4" s="1"/>
  <c r="R278" i="4"/>
  <c r="S278" i="4" s="1"/>
  <c r="R279" i="4"/>
  <c r="S279" i="4" s="1"/>
  <c r="R280" i="4"/>
  <c r="S280" i="4" s="1"/>
  <c r="R281" i="4"/>
  <c r="S281" i="4" s="1"/>
  <c r="R282" i="4"/>
  <c r="S282" i="4" s="1"/>
  <c r="R283" i="4"/>
  <c r="S283" i="4" s="1"/>
  <c r="R284" i="4"/>
  <c r="S284" i="4" s="1"/>
  <c r="R285" i="4"/>
  <c r="S285" i="4" s="1"/>
  <c r="R286" i="4"/>
  <c r="S286" i="4" s="1"/>
  <c r="R287" i="4"/>
  <c r="S287" i="4" s="1"/>
  <c r="R288" i="4"/>
  <c r="S288" i="4" s="1"/>
  <c r="R289" i="4"/>
  <c r="S289" i="4" s="1"/>
  <c r="R290" i="4"/>
  <c r="S290" i="4" s="1"/>
  <c r="R291" i="4"/>
  <c r="S291" i="4" s="1"/>
  <c r="R292" i="4"/>
  <c r="S292" i="4" s="1"/>
  <c r="R293" i="4"/>
  <c r="S293" i="4" s="1"/>
  <c r="R294" i="4"/>
  <c r="S294" i="4" s="1"/>
  <c r="R295" i="4"/>
  <c r="S295" i="4" s="1"/>
  <c r="R296" i="4"/>
  <c r="S296" i="4" s="1"/>
  <c r="R297" i="4"/>
  <c r="S297" i="4" s="1"/>
  <c r="R298" i="4"/>
  <c r="S298" i="4" s="1"/>
  <c r="R299" i="4"/>
  <c r="S299" i="4" s="1"/>
  <c r="R300" i="4"/>
  <c r="S300" i="4" s="1"/>
  <c r="R301" i="4"/>
  <c r="S301" i="4" s="1"/>
  <c r="R302" i="4"/>
  <c r="S302" i="4" s="1"/>
  <c r="R303" i="4"/>
  <c r="S303" i="4" s="1"/>
  <c r="R304" i="4"/>
  <c r="S304" i="4" s="1"/>
  <c r="R305" i="4"/>
  <c r="S305" i="4" s="1"/>
  <c r="R306" i="4"/>
  <c r="S306" i="4" s="1"/>
  <c r="R307" i="4"/>
  <c r="S307" i="4" s="1"/>
  <c r="R308" i="4"/>
  <c r="S308" i="4" s="1"/>
  <c r="R309" i="4"/>
  <c r="S309" i="4" s="1"/>
  <c r="R310" i="4"/>
  <c r="S310" i="4" s="1"/>
  <c r="R311" i="4"/>
  <c r="S311" i="4" s="1"/>
  <c r="R312" i="4"/>
  <c r="S312" i="4" s="1"/>
  <c r="R313" i="4"/>
  <c r="S313" i="4" s="1"/>
  <c r="S7" i="4"/>
  <c r="S14" i="4"/>
  <c r="I7" i="4"/>
  <c r="J13" i="4" s="1"/>
  <c r="J14" i="4" s="1"/>
  <c r="J15" i="4" s="1"/>
  <c r="J16" i="4" s="1"/>
  <c r="J17" i="4" s="1"/>
  <c r="J18" i="4" s="1"/>
  <c r="J19" i="4" s="1"/>
  <c r="J20" i="4" s="1"/>
  <c r="J21" i="4" s="1"/>
  <c r="J22" i="4" s="1"/>
  <c r="J23" i="4" s="1"/>
  <c r="J24" i="4" s="1"/>
  <c r="J25" i="4" s="1"/>
  <c r="J26" i="4" s="1"/>
  <c r="J27" i="4" s="1"/>
  <c r="J28" i="4" s="1"/>
  <c r="J29" i="4" s="1"/>
  <c r="J30" i="4" s="1"/>
  <c r="J31" i="4" s="1"/>
  <c r="J32" i="4" s="1"/>
  <c r="J33" i="4" s="1"/>
  <c r="J34" i="4" s="1"/>
  <c r="J35" i="4" s="1"/>
  <c r="J36" i="4" s="1"/>
  <c r="J37" i="4" s="1"/>
  <c r="J38" i="4" s="1"/>
  <c r="J39" i="4" s="1"/>
  <c r="J40" i="4" s="1"/>
  <c r="J41" i="4" s="1"/>
  <c r="J42" i="4" s="1"/>
  <c r="J43" i="4" s="1"/>
  <c r="J44" i="4" s="1"/>
  <c r="J45" i="4" s="1"/>
  <c r="J46" i="4" s="1"/>
  <c r="J47" i="4" s="1"/>
  <c r="J48" i="4" s="1"/>
  <c r="J49" i="4" s="1"/>
  <c r="J50" i="4" s="1"/>
  <c r="J51" i="4" s="1"/>
  <c r="J52" i="4" s="1"/>
  <c r="J53" i="4" s="1"/>
  <c r="J54" i="4" s="1"/>
  <c r="J55" i="4" s="1"/>
  <c r="J56" i="4" s="1"/>
  <c r="J57" i="4" s="1"/>
  <c r="J58" i="4" s="1"/>
  <c r="J59" i="4" s="1"/>
  <c r="J60" i="4" s="1"/>
  <c r="J61" i="4" s="1"/>
  <c r="J62" i="4" s="1"/>
  <c r="J63" i="4" s="1"/>
  <c r="J64" i="4" s="1"/>
  <c r="J65" i="4" s="1"/>
  <c r="J66" i="4" s="1"/>
  <c r="J67" i="4" s="1"/>
  <c r="J68" i="4" s="1"/>
  <c r="J69" i="4" s="1"/>
  <c r="J70" i="4" s="1"/>
  <c r="J71" i="4" s="1"/>
  <c r="J72" i="4" s="1"/>
  <c r="J73" i="4" s="1"/>
  <c r="J74" i="4" s="1"/>
  <c r="J75" i="4" s="1"/>
  <c r="J76" i="4" s="1"/>
  <c r="J77" i="4" s="1"/>
  <c r="J78" i="4" s="1"/>
  <c r="J79" i="4" s="1"/>
  <c r="J80" i="4" s="1"/>
  <c r="J81" i="4" s="1"/>
  <c r="J82" i="4" s="1"/>
  <c r="J83" i="4" s="1"/>
  <c r="J84" i="4" s="1"/>
  <c r="J85" i="4" s="1"/>
  <c r="J86" i="4" s="1"/>
  <c r="J87" i="4" s="1"/>
  <c r="J88" i="4" s="1"/>
  <c r="J89" i="4" s="1"/>
  <c r="J90" i="4" s="1"/>
  <c r="J91" i="4" s="1"/>
  <c r="J92" i="4" s="1"/>
  <c r="J93" i="4" s="1"/>
  <c r="J94" i="4" s="1"/>
  <c r="J95" i="4" s="1"/>
  <c r="J96" i="4" s="1"/>
  <c r="J97" i="4" s="1"/>
  <c r="J98" i="4" s="1"/>
  <c r="J99" i="4" s="1"/>
  <c r="J100" i="4" s="1"/>
  <c r="J101" i="4" s="1"/>
  <c r="J102" i="4" s="1"/>
  <c r="J103" i="4" s="1"/>
  <c r="J104" i="4" s="1"/>
  <c r="J105" i="4" s="1"/>
  <c r="J106" i="4" s="1"/>
  <c r="J107" i="4" s="1"/>
  <c r="J108" i="4" s="1"/>
  <c r="J109" i="4" s="1"/>
  <c r="J110" i="4" s="1"/>
  <c r="J111" i="4" s="1"/>
  <c r="J112" i="4" s="1"/>
  <c r="J113" i="4" s="1"/>
  <c r="J114" i="4" s="1"/>
  <c r="J115" i="4" s="1"/>
  <c r="J116" i="4" s="1"/>
  <c r="J117" i="4" s="1"/>
  <c r="J118" i="4" s="1"/>
  <c r="J119" i="4" s="1"/>
  <c r="J120" i="4" s="1"/>
  <c r="J121" i="4" s="1"/>
  <c r="J122" i="4" s="1"/>
  <c r="J123" i="4" s="1"/>
  <c r="J124" i="4" s="1"/>
  <c r="J125" i="4" s="1"/>
  <c r="J126" i="4" s="1"/>
  <c r="J127" i="4" s="1"/>
  <c r="J128" i="4" s="1"/>
  <c r="J129" i="4" s="1"/>
  <c r="J130" i="4" s="1"/>
  <c r="J131" i="4" s="1"/>
  <c r="J132" i="4" s="1"/>
  <c r="J133" i="4" s="1"/>
  <c r="J134" i="4" s="1"/>
  <c r="J135" i="4" s="1"/>
  <c r="J136" i="4" s="1"/>
  <c r="J137" i="4" s="1"/>
  <c r="J138" i="4" s="1"/>
  <c r="J139" i="4" s="1"/>
  <c r="J140" i="4" s="1"/>
  <c r="J141" i="4" s="1"/>
  <c r="J142" i="4" s="1"/>
  <c r="J143" i="4" s="1"/>
  <c r="J144" i="4" s="1"/>
  <c r="J145" i="4" s="1"/>
  <c r="J146" i="4" s="1"/>
  <c r="J147" i="4" s="1"/>
  <c r="J148" i="4" s="1"/>
  <c r="J149" i="4" s="1"/>
  <c r="J150" i="4" s="1"/>
  <c r="J151" i="4" s="1"/>
  <c r="J152" i="4" s="1"/>
  <c r="J153" i="4" s="1"/>
  <c r="J154" i="4" s="1"/>
  <c r="J155" i="4" s="1"/>
  <c r="J156" i="4" s="1"/>
  <c r="J157" i="4" s="1"/>
  <c r="J158" i="4" s="1"/>
  <c r="J159" i="4" s="1"/>
  <c r="J160" i="4" s="1"/>
  <c r="J161" i="4" s="1"/>
  <c r="J162" i="4" s="1"/>
  <c r="J163" i="4" s="1"/>
  <c r="J164" i="4" s="1"/>
  <c r="J165" i="4" s="1"/>
  <c r="J166" i="4" s="1"/>
  <c r="J167" i="4" s="1"/>
  <c r="J168" i="4" s="1"/>
  <c r="J169" i="4" s="1"/>
  <c r="J170" i="4" s="1"/>
  <c r="J171" i="4" s="1"/>
  <c r="J172" i="4" s="1"/>
  <c r="J173" i="4" s="1"/>
  <c r="J174" i="4" s="1"/>
  <c r="J175" i="4" s="1"/>
  <c r="J176" i="4" s="1"/>
  <c r="J177" i="4" s="1"/>
  <c r="J178" i="4" s="1"/>
  <c r="J179" i="4" s="1"/>
  <c r="J180" i="4" s="1"/>
  <c r="J181" i="4" s="1"/>
  <c r="J182" i="4" s="1"/>
  <c r="J183" i="4" s="1"/>
  <c r="J184" i="4" s="1"/>
  <c r="J185" i="4" s="1"/>
  <c r="J186" i="4" s="1"/>
  <c r="J187" i="4" s="1"/>
  <c r="J188" i="4" s="1"/>
  <c r="J189" i="4" s="1"/>
  <c r="J190" i="4" s="1"/>
  <c r="J191" i="4" s="1"/>
  <c r="J192" i="4" s="1"/>
  <c r="J193" i="4" s="1"/>
  <c r="J194" i="4" s="1"/>
  <c r="J195" i="4" s="1"/>
  <c r="J196" i="4" s="1"/>
  <c r="J197" i="4" s="1"/>
  <c r="J198" i="4" s="1"/>
  <c r="J199" i="4" s="1"/>
  <c r="J200" i="4" s="1"/>
  <c r="J201" i="4" s="1"/>
  <c r="J202" i="4" s="1"/>
  <c r="J203" i="4" s="1"/>
  <c r="J204" i="4" s="1"/>
  <c r="J205" i="4" s="1"/>
  <c r="J206" i="4" s="1"/>
  <c r="J207" i="4" s="1"/>
  <c r="J208" i="4" s="1"/>
  <c r="J209" i="4" s="1"/>
  <c r="J210" i="4" s="1"/>
  <c r="J211" i="4" s="1"/>
  <c r="J212" i="4" s="1"/>
  <c r="J213" i="4" s="1"/>
  <c r="J214" i="4" s="1"/>
  <c r="J215" i="4" s="1"/>
  <c r="J216" i="4" s="1"/>
  <c r="J217" i="4" s="1"/>
  <c r="J218" i="4" s="1"/>
  <c r="J219" i="4" s="1"/>
  <c r="J220" i="4" s="1"/>
  <c r="J221" i="4" s="1"/>
  <c r="J222" i="4" s="1"/>
  <c r="J223" i="4" s="1"/>
  <c r="J224" i="4" s="1"/>
  <c r="J225" i="4" s="1"/>
  <c r="J226" i="4" s="1"/>
  <c r="J227" i="4" s="1"/>
  <c r="J228" i="4" s="1"/>
  <c r="J229" i="4" s="1"/>
  <c r="J230" i="4" s="1"/>
  <c r="J231" i="4" s="1"/>
  <c r="J232" i="4" s="1"/>
  <c r="J233" i="4" s="1"/>
  <c r="J234" i="4" s="1"/>
  <c r="J235" i="4" s="1"/>
  <c r="J236" i="4" s="1"/>
  <c r="J237" i="4" s="1"/>
  <c r="J238" i="4" s="1"/>
  <c r="J239" i="4" s="1"/>
  <c r="J240" i="4" s="1"/>
  <c r="J241" i="4" s="1"/>
  <c r="J242" i="4" s="1"/>
  <c r="J243" i="4" s="1"/>
  <c r="J244" i="4" s="1"/>
  <c r="J245" i="4" s="1"/>
  <c r="J246" i="4" s="1"/>
  <c r="J247" i="4" s="1"/>
  <c r="J248" i="4" s="1"/>
  <c r="J249" i="4" s="1"/>
  <c r="J250" i="4" s="1"/>
  <c r="J251" i="4" s="1"/>
  <c r="J252" i="4" s="1"/>
  <c r="J253" i="4" s="1"/>
  <c r="J254" i="4" s="1"/>
  <c r="J255" i="4" s="1"/>
  <c r="J256" i="4" s="1"/>
  <c r="J257" i="4" s="1"/>
  <c r="J258" i="4" s="1"/>
  <c r="J259" i="4" s="1"/>
  <c r="J260" i="4" s="1"/>
  <c r="J261" i="4" s="1"/>
  <c r="J262" i="4" s="1"/>
  <c r="J263" i="4" s="1"/>
  <c r="J264" i="4" s="1"/>
  <c r="J265" i="4" s="1"/>
  <c r="J266" i="4" s="1"/>
  <c r="J267" i="4" s="1"/>
  <c r="J268" i="4" s="1"/>
  <c r="J269" i="4" s="1"/>
  <c r="J270" i="4" s="1"/>
  <c r="J271" i="4" s="1"/>
  <c r="J272" i="4" s="1"/>
  <c r="J273" i="4" s="1"/>
  <c r="J274" i="4" s="1"/>
  <c r="J275" i="4" s="1"/>
  <c r="J276" i="4" s="1"/>
  <c r="J277" i="4" s="1"/>
  <c r="J278" i="4" s="1"/>
  <c r="J279" i="4" s="1"/>
  <c r="J280" i="4" s="1"/>
  <c r="J281" i="4" s="1"/>
  <c r="J282" i="4" s="1"/>
  <c r="J283" i="4" s="1"/>
  <c r="J284" i="4" s="1"/>
  <c r="J285" i="4" s="1"/>
  <c r="J286" i="4" s="1"/>
  <c r="J287" i="4" s="1"/>
  <c r="J288" i="4" s="1"/>
  <c r="J289" i="4" s="1"/>
  <c r="J290" i="4" s="1"/>
  <c r="J291" i="4" s="1"/>
  <c r="J292" i="4" s="1"/>
  <c r="J293" i="4" s="1"/>
  <c r="J294" i="4" s="1"/>
  <c r="J295" i="4" s="1"/>
  <c r="J296" i="4" s="1"/>
  <c r="J297" i="4" s="1"/>
  <c r="J298" i="4" s="1"/>
  <c r="J299" i="4" s="1"/>
  <c r="J300" i="4" s="1"/>
  <c r="J301" i="4" s="1"/>
  <c r="J302" i="4" s="1"/>
  <c r="J303" i="4" s="1"/>
  <c r="J304" i="4" s="1"/>
  <c r="J305" i="4" s="1"/>
  <c r="J306" i="4" s="1"/>
  <c r="J307" i="4" s="1"/>
  <c r="J308" i="4" s="1"/>
  <c r="J309" i="4" s="1"/>
  <c r="J310" i="4" s="1"/>
  <c r="J311" i="4" s="1"/>
  <c r="J312" i="4" s="1"/>
  <c r="J313" i="4" s="1"/>
  <c r="F14" i="4"/>
  <c r="D14" i="4" l="1"/>
  <c r="I14" i="4" s="1"/>
  <c r="F15" i="4" s="1"/>
  <c r="D15" i="4" s="1"/>
  <c r="H15" i="4" s="1"/>
  <c r="I15" i="4" l="1"/>
  <c r="F16" i="4" s="1"/>
  <c r="D16" i="4" s="1"/>
  <c r="H16" i="4" s="1"/>
  <c r="H14" i="4"/>
  <c r="I14" i="2"/>
  <c r="H33" i="2"/>
  <c r="H38" i="2"/>
  <c r="H39" i="2" s="1"/>
  <c r="G36" i="2"/>
  <c r="C35" i="2"/>
  <c r="C34" i="2"/>
  <c r="C31" i="2"/>
  <c r="C30" i="2"/>
  <c r="H20" i="2"/>
  <c r="G19" i="2"/>
  <c r="H21" i="2"/>
  <c r="C21" i="2"/>
  <c r="C20" i="2"/>
  <c r="C19" i="2"/>
  <c r="C5" i="2"/>
  <c r="I10" i="2"/>
  <c r="C13" i="2"/>
  <c r="I12" i="2"/>
  <c r="C12" i="2"/>
  <c r="I11" i="2"/>
  <c r="C10" i="2"/>
  <c r="C9" i="2"/>
  <c r="I16" i="4" l="1"/>
  <c r="F17" i="4" l="1"/>
  <c r="D17" i="4" s="1"/>
  <c r="H17" i="4" s="1"/>
  <c r="I17" i="4" l="1"/>
  <c r="F18" i="4" l="1"/>
  <c r="D18" i="4" s="1"/>
  <c r="H18" i="4" s="1"/>
  <c r="I18" i="4" l="1"/>
  <c r="F19" i="4" l="1"/>
  <c r="D19" i="4" s="1"/>
  <c r="H19" i="4" s="1"/>
  <c r="I19" i="4" l="1"/>
  <c r="F20" i="4" l="1"/>
  <c r="D20" i="4" s="1"/>
  <c r="H20" i="4" s="1"/>
  <c r="I20" i="4" l="1"/>
  <c r="F21" i="4" s="1"/>
  <c r="D21" i="4" s="1"/>
  <c r="H21" i="4" s="1"/>
  <c r="I21" i="4" l="1"/>
  <c r="F22" i="4" l="1"/>
  <c r="D22" i="4" s="1"/>
  <c r="H22" i="4" s="1"/>
  <c r="I22" i="4" l="1"/>
  <c r="F23" i="4" l="1"/>
  <c r="D23" i="4" s="1"/>
  <c r="H23" i="4" s="1"/>
  <c r="I23" i="4" l="1"/>
  <c r="F24" i="4" s="1"/>
  <c r="D24" i="4" s="1"/>
  <c r="H24" i="4" s="1"/>
  <c r="I24" i="4" l="1"/>
  <c r="F25" i="4" l="1"/>
  <c r="D25" i="4" s="1"/>
  <c r="H25" i="4" s="1"/>
  <c r="I25" i="4" l="1"/>
  <c r="F26" i="4" l="1"/>
  <c r="D26" i="4" s="1"/>
  <c r="H26" i="4" s="1"/>
  <c r="I26" i="4" l="1"/>
  <c r="F27" i="4" l="1"/>
  <c r="D27" i="4" s="1"/>
  <c r="H27" i="4" s="1"/>
  <c r="I27" i="4" l="1"/>
  <c r="F28" i="4" l="1"/>
  <c r="D28" i="4" s="1"/>
  <c r="H28" i="4" s="1"/>
  <c r="I28" i="4" l="1"/>
  <c r="F29" i="4" l="1"/>
  <c r="D29" i="4" s="1"/>
  <c r="H29" i="4" s="1"/>
  <c r="I29" i="4" l="1"/>
  <c r="F30" i="4" l="1"/>
  <c r="D30" i="4" s="1"/>
  <c r="H30" i="4" s="1"/>
  <c r="I30" i="4" l="1"/>
  <c r="F31" i="4" l="1"/>
  <c r="D31" i="4" s="1"/>
  <c r="H31" i="4" s="1"/>
  <c r="I31" i="4" l="1"/>
  <c r="F32" i="4" s="1"/>
  <c r="D32" i="4" s="1"/>
  <c r="H32" i="4" s="1"/>
  <c r="I32" i="4" l="1"/>
  <c r="F33" i="4" s="1"/>
  <c r="D33" i="4" s="1"/>
  <c r="H33" i="4" s="1"/>
  <c r="I33" i="4" l="1"/>
  <c r="F34" i="4" l="1"/>
  <c r="D34" i="4" s="1"/>
  <c r="H34" i="4" s="1"/>
  <c r="I34" i="4" l="1"/>
  <c r="F35" i="4" l="1"/>
  <c r="D35" i="4" s="1"/>
  <c r="H35" i="4" s="1"/>
  <c r="I35" i="4" l="1"/>
  <c r="F36" i="4" s="1"/>
  <c r="D36" i="4" s="1"/>
  <c r="H36" i="4" s="1"/>
  <c r="I36" i="4" l="1"/>
  <c r="F37" i="4" s="1"/>
  <c r="D37" i="4" s="1"/>
  <c r="H37" i="4" s="1"/>
  <c r="I37" i="4" l="1"/>
  <c r="F38" i="4" l="1"/>
  <c r="D38" i="4" s="1"/>
  <c r="H38" i="4" s="1"/>
  <c r="I38" i="4" l="1"/>
  <c r="F39" i="4" l="1"/>
  <c r="D39" i="4" s="1"/>
  <c r="H39" i="4" s="1"/>
  <c r="I39" i="4" l="1"/>
  <c r="F40" i="4" s="1"/>
  <c r="D40" i="4" s="1"/>
  <c r="H40" i="4" l="1"/>
  <c r="I40" i="4"/>
  <c r="F41" i="4" s="1"/>
  <c r="D41" i="4" s="1"/>
  <c r="H41" i="4" s="1"/>
  <c r="I41" i="4" l="1"/>
  <c r="F42" i="4" l="1"/>
  <c r="D42" i="4" s="1"/>
  <c r="H42" i="4" s="1"/>
  <c r="I42" i="4" l="1"/>
  <c r="F43" i="4" l="1"/>
  <c r="D43" i="4" s="1"/>
  <c r="H43" i="4" s="1"/>
  <c r="I43" i="4" l="1"/>
  <c r="F44" i="4" s="1"/>
  <c r="D44" i="4" s="1"/>
  <c r="H44" i="4" s="1"/>
  <c r="I44" i="4" l="1"/>
  <c r="F45" i="4" s="1"/>
  <c r="D45" i="4" s="1"/>
  <c r="H45" i="4" s="1"/>
  <c r="I45" i="4" l="1"/>
  <c r="F46" i="4" l="1"/>
  <c r="D46" i="4" s="1"/>
  <c r="H46" i="4" s="1"/>
  <c r="I46" i="4" l="1"/>
  <c r="F47" i="4" l="1"/>
  <c r="D47" i="4" s="1"/>
  <c r="H47" i="4" s="1"/>
  <c r="I47" i="4" l="1"/>
  <c r="F48" i="4" s="1"/>
  <c r="D48" i="4" s="1"/>
  <c r="H48" i="4" s="1"/>
  <c r="I48" i="4" l="1"/>
  <c r="F49" i="4" l="1"/>
  <c r="D49" i="4" s="1"/>
  <c r="H49" i="4" s="1"/>
  <c r="I49" i="4" l="1"/>
  <c r="F50" i="4" l="1"/>
  <c r="D50" i="4" s="1"/>
  <c r="H50" i="4" s="1"/>
  <c r="I50" i="4" l="1"/>
  <c r="F51" i="4" l="1"/>
  <c r="D51" i="4" s="1"/>
  <c r="H51" i="4" s="1"/>
  <c r="I51" i="4" l="1"/>
  <c r="F52" i="4" s="1"/>
  <c r="D52" i="4" s="1"/>
  <c r="H52" i="4" l="1"/>
  <c r="I52" i="4"/>
  <c r="F53" i="4" s="1"/>
  <c r="D53" i="4" s="1"/>
  <c r="H53" i="4" s="1"/>
  <c r="I53" i="4" l="1"/>
  <c r="F54" i="4" l="1"/>
  <c r="D54" i="4" s="1"/>
  <c r="H54" i="4" s="1"/>
  <c r="I54" i="4" l="1"/>
  <c r="F55" i="4" l="1"/>
  <c r="D55" i="4" s="1"/>
  <c r="H55" i="4" s="1"/>
  <c r="I55" i="4" l="1"/>
  <c r="F56" i="4" s="1"/>
  <c r="D56" i="4" s="1"/>
  <c r="H56" i="4" s="1"/>
  <c r="I56" i="4" l="1"/>
  <c r="F57" i="4" l="1"/>
  <c r="D57" i="4" s="1"/>
  <c r="H57" i="4" s="1"/>
  <c r="I57" i="4" l="1"/>
  <c r="F58" i="4" l="1"/>
  <c r="D58" i="4" s="1"/>
  <c r="H58" i="4" s="1"/>
  <c r="I58" i="4" l="1"/>
  <c r="F59" i="4" l="1"/>
  <c r="D59" i="4" s="1"/>
  <c r="H59" i="4" s="1"/>
  <c r="I59" i="4" l="1"/>
  <c r="F60" i="4" l="1"/>
  <c r="D60" i="4" s="1"/>
  <c r="H60" i="4" s="1"/>
  <c r="I60" i="4" l="1"/>
  <c r="F61" i="4" l="1"/>
  <c r="D61" i="4" s="1"/>
  <c r="H61" i="4" s="1"/>
  <c r="I61" i="4" l="1"/>
  <c r="F62" i="4" l="1"/>
  <c r="D62" i="4" s="1"/>
  <c r="H62" i="4" s="1"/>
  <c r="I62" i="4" l="1"/>
  <c r="F63" i="4" s="1"/>
  <c r="D63" i="4" s="1"/>
  <c r="H63" i="4" s="1"/>
  <c r="I63" i="4" l="1"/>
  <c r="F64" i="4" l="1"/>
  <c r="D64" i="4" s="1"/>
  <c r="H64" i="4" s="1"/>
  <c r="I64" i="4" l="1"/>
  <c r="F65" i="4" l="1"/>
  <c r="D65" i="4" s="1"/>
  <c r="H65" i="4" s="1"/>
  <c r="I65" i="4" l="1"/>
  <c r="F66" i="4" l="1"/>
  <c r="D66" i="4" s="1"/>
  <c r="H66" i="4" s="1"/>
  <c r="I66" i="4" l="1"/>
  <c r="F67" i="4" l="1"/>
  <c r="D67" i="4" s="1"/>
  <c r="H67" i="4" s="1"/>
  <c r="I67" i="4" l="1"/>
  <c r="F68" i="4" l="1"/>
  <c r="D68" i="4" s="1"/>
  <c r="H68" i="4" s="1"/>
  <c r="I68" i="4" l="1"/>
  <c r="F69" i="4" l="1"/>
  <c r="D69" i="4" s="1"/>
  <c r="H69" i="4" s="1"/>
  <c r="I69" i="4" l="1"/>
  <c r="F70" i="4" l="1"/>
  <c r="D70" i="4" s="1"/>
  <c r="H70" i="4" s="1"/>
  <c r="I70" i="4" l="1"/>
  <c r="F71" i="4" l="1"/>
  <c r="D71" i="4" s="1"/>
  <c r="H71" i="4" s="1"/>
  <c r="I71" i="4" l="1"/>
  <c r="F72" i="4" l="1"/>
  <c r="D72" i="4" s="1"/>
  <c r="H72" i="4" s="1"/>
  <c r="I72" i="4" l="1"/>
  <c r="F73" i="4" l="1"/>
  <c r="D73" i="4" s="1"/>
  <c r="H73" i="4" s="1"/>
  <c r="I73" i="4" l="1"/>
  <c r="F74" i="4" l="1"/>
  <c r="D74" i="4" s="1"/>
  <c r="H74" i="4" s="1"/>
  <c r="I74" i="4" l="1"/>
  <c r="F75" i="4" l="1"/>
  <c r="D75" i="4" s="1"/>
  <c r="H75" i="4" s="1"/>
  <c r="I75" i="4" l="1"/>
  <c r="F76" i="4" l="1"/>
  <c r="D76" i="4" s="1"/>
  <c r="H76" i="4" s="1"/>
  <c r="I76" i="4" l="1"/>
  <c r="F77" i="4" l="1"/>
  <c r="D77" i="4" s="1"/>
  <c r="H77" i="4" s="1"/>
  <c r="I77" i="4" l="1"/>
  <c r="F78" i="4" s="1"/>
  <c r="D78" i="4" s="1"/>
  <c r="H78" i="4" s="1"/>
  <c r="I78" i="4" l="1"/>
  <c r="F79" i="4" s="1"/>
  <c r="D79" i="4" s="1"/>
  <c r="H79" i="4" s="1"/>
  <c r="I79" i="4" l="1"/>
  <c r="F80" i="4" l="1"/>
  <c r="D80" i="4" s="1"/>
  <c r="H80" i="4" s="1"/>
  <c r="I80" i="4" l="1"/>
  <c r="F81" i="4" l="1"/>
  <c r="D81" i="4" s="1"/>
  <c r="H81" i="4" s="1"/>
  <c r="I81" i="4" l="1"/>
  <c r="F82" i="4" l="1"/>
  <c r="D82" i="4" s="1"/>
  <c r="H82" i="4" s="1"/>
  <c r="I82" i="4" l="1"/>
  <c r="F83" i="4" l="1"/>
  <c r="D83" i="4" s="1"/>
  <c r="H83" i="4" s="1"/>
  <c r="I83" i="4" l="1"/>
  <c r="F84" i="4" l="1"/>
  <c r="D84" i="4" s="1"/>
  <c r="H84" i="4" s="1"/>
  <c r="I84" i="4" l="1"/>
  <c r="F85" i="4" l="1"/>
  <c r="D85" i="4" s="1"/>
  <c r="H85" i="4" s="1"/>
  <c r="I85" i="4" l="1"/>
  <c r="F86" i="4" l="1"/>
  <c r="D86" i="4" s="1"/>
  <c r="H86" i="4" s="1"/>
  <c r="I86" i="4" l="1"/>
  <c r="F87" i="4" l="1"/>
  <c r="D87" i="4" s="1"/>
  <c r="H87" i="4" s="1"/>
  <c r="I87" i="4" l="1"/>
  <c r="F88" i="4" l="1"/>
  <c r="D88" i="4" s="1"/>
  <c r="H88" i="4" s="1"/>
  <c r="I88" i="4" l="1"/>
  <c r="F89" i="4" l="1"/>
  <c r="D89" i="4" s="1"/>
  <c r="H89" i="4" s="1"/>
  <c r="I89" i="4" l="1"/>
  <c r="F90" i="4" l="1"/>
  <c r="D90" i="4" s="1"/>
  <c r="H90" i="4" s="1"/>
  <c r="I90" i="4" l="1"/>
  <c r="F91" i="4" l="1"/>
  <c r="D91" i="4" s="1"/>
  <c r="H91" i="4" s="1"/>
  <c r="I91" i="4" l="1"/>
  <c r="F92" i="4" l="1"/>
  <c r="D92" i="4" s="1"/>
  <c r="H92" i="4" s="1"/>
  <c r="I92" i="4" l="1"/>
  <c r="F93" i="4" l="1"/>
  <c r="D93" i="4" s="1"/>
  <c r="H93" i="4" s="1"/>
  <c r="I93" i="4" l="1"/>
  <c r="F94" i="4" l="1"/>
  <c r="D94" i="4" s="1"/>
  <c r="H94" i="4" s="1"/>
  <c r="I94" i="4" l="1"/>
  <c r="F95" i="4" l="1"/>
  <c r="D95" i="4" s="1"/>
  <c r="H95" i="4" s="1"/>
  <c r="I95" i="4" l="1"/>
  <c r="F96" i="4" l="1"/>
  <c r="D96" i="4" s="1"/>
  <c r="H96" i="4" s="1"/>
  <c r="I96" i="4" l="1"/>
  <c r="F97" i="4" l="1"/>
  <c r="D97" i="4" s="1"/>
  <c r="H97" i="4" s="1"/>
  <c r="I97" i="4" l="1"/>
  <c r="F98" i="4" s="1"/>
  <c r="D98" i="4" s="1"/>
  <c r="H98" i="4" s="1"/>
  <c r="I98" i="4" l="1"/>
  <c r="F99" i="4" l="1"/>
  <c r="D99" i="4" s="1"/>
  <c r="H99" i="4" s="1"/>
  <c r="I99" i="4" l="1"/>
  <c r="F100" i="4" l="1"/>
  <c r="D100" i="4" s="1"/>
  <c r="H100" i="4" s="1"/>
  <c r="I100" i="4" l="1"/>
  <c r="F101" i="4" s="1"/>
  <c r="D101" i="4" s="1"/>
  <c r="H101" i="4" s="1"/>
  <c r="I101" i="4" l="1"/>
  <c r="F102" i="4" l="1"/>
  <c r="D102" i="4" s="1"/>
  <c r="H102" i="4" s="1"/>
  <c r="I102" i="4" l="1"/>
  <c r="F103" i="4" l="1"/>
  <c r="D103" i="4" s="1"/>
  <c r="H103" i="4" s="1"/>
  <c r="I103" i="4" l="1"/>
  <c r="F104" i="4" l="1"/>
  <c r="D104" i="4" s="1"/>
  <c r="H104" i="4" s="1"/>
  <c r="I104" i="4" l="1"/>
  <c r="F105" i="4" l="1"/>
  <c r="D105" i="4" s="1"/>
  <c r="H105" i="4" s="1"/>
  <c r="I105" i="4" l="1"/>
  <c r="F106" i="4" l="1"/>
  <c r="D106" i="4" s="1"/>
  <c r="H106" i="4" s="1"/>
  <c r="I106" i="4" l="1"/>
  <c r="F107" i="4" l="1"/>
  <c r="D107" i="4" s="1"/>
  <c r="H107" i="4" s="1"/>
  <c r="I107" i="4" l="1"/>
  <c r="F108" i="4" l="1"/>
  <c r="D108" i="4" s="1"/>
  <c r="H108" i="4" s="1"/>
  <c r="I108" i="4" l="1"/>
  <c r="F109" i="4" l="1"/>
  <c r="D109" i="4" s="1"/>
  <c r="H109" i="4" s="1"/>
  <c r="I109" i="4" l="1"/>
  <c r="F110" i="4" l="1"/>
  <c r="D110" i="4" s="1"/>
  <c r="H110" i="4" s="1"/>
  <c r="I110" i="4" l="1"/>
  <c r="F111" i="4" l="1"/>
  <c r="D111" i="4" s="1"/>
  <c r="H111" i="4" s="1"/>
  <c r="I111" i="4" l="1"/>
  <c r="F112" i="4" l="1"/>
  <c r="D112" i="4" s="1"/>
  <c r="H112" i="4" s="1"/>
  <c r="I112" i="4" l="1"/>
  <c r="F113" i="4" l="1"/>
  <c r="D113" i="4" s="1"/>
  <c r="H113" i="4" s="1"/>
  <c r="I113" i="4" l="1"/>
  <c r="F114" i="4" l="1"/>
  <c r="D114" i="4" s="1"/>
  <c r="H114" i="4" s="1"/>
  <c r="I114" i="4" l="1"/>
  <c r="F115" i="4" l="1"/>
  <c r="D115" i="4" s="1"/>
  <c r="H115" i="4" s="1"/>
  <c r="I115" i="4" l="1"/>
  <c r="F116" i="4" l="1"/>
  <c r="D116" i="4" s="1"/>
  <c r="H116" i="4" s="1"/>
  <c r="I116" i="4" l="1"/>
  <c r="F117" i="4" l="1"/>
  <c r="D117" i="4" s="1"/>
  <c r="H117" i="4" s="1"/>
  <c r="I117" i="4" l="1"/>
  <c r="F118" i="4" l="1"/>
  <c r="D118" i="4" s="1"/>
  <c r="H118" i="4" s="1"/>
  <c r="I118" i="4" l="1"/>
  <c r="F119" i="4" l="1"/>
  <c r="D119" i="4" s="1"/>
  <c r="H119" i="4" s="1"/>
  <c r="I119" i="4" l="1"/>
  <c r="F120" i="4" l="1"/>
  <c r="D120" i="4" s="1"/>
  <c r="H120" i="4" s="1"/>
  <c r="I120" i="4" l="1"/>
  <c r="F121" i="4" l="1"/>
  <c r="D121" i="4" s="1"/>
  <c r="H121" i="4" s="1"/>
  <c r="I121" i="4" l="1"/>
  <c r="F122" i="4" l="1"/>
  <c r="D122" i="4" s="1"/>
  <c r="H122" i="4" s="1"/>
  <c r="I122" i="4" l="1"/>
  <c r="F123" i="4" l="1"/>
  <c r="D123" i="4" s="1"/>
  <c r="H123" i="4" s="1"/>
  <c r="I123" i="4" l="1"/>
  <c r="F124" i="4" l="1"/>
  <c r="D124" i="4" s="1"/>
  <c r="H124" i="4" s="1"/>
  <c r="I124" i="4" l="1"/>
  <c r="F125" i="4" l="1"/>
  <c r="D125" i="4" s="1"/>
  <c r="H125" i="4" s="1"/>
  <c r="I125" i="4" l="1"/>
  <c r="F126" i="4" l="1"/>
  <c r="D126" i="4" s="1"/>
  <c r="H126" i="4" s="1"/>
  <c r="I126" i="4" l="1"/>
  <c r="F127" i="4" l="1"/>
  <c r="D127" i="4" s="1"/>
  <c r="H127" i="4" s="1"/>
  <c r="I127" i="4" l="1"/>
  <c r="F128" i="4" l="1"/>
  <c r="D128" i="4" s="1"/>
  <c r="H128" i="4" s="1"/>
  <c r="I128" i="4" l="1"/>
  <c r="F129" i="4" l="1"/>
  <c r="D129" i="4" s="1"/>
  <c r="H129" i="4" s="1"/>
  <c r="I129" i="4" l="1"/>
  <c r="F130" i="4" l="1"/>
  <c r="D130" i="4" s="1"/>
  <c r="H130" i="4" s="1"/>
  <c r="I130" i="4" l="1"/>
  <c r="F131" i="4" l="1"/>
  <c r="D131" i="4" s="1"/>
  <c r="H131" i="4" s="1"/>
  <c r="I131" i="4" l="1"/>
  <c r="F132" i="4" l="1"/>
  <c r="D132" i="4" s="1"/>
  <c r="H132" i="4" s="1"/>
  <c r="I132" i="4" l="1"/>
  <c r="F133" i="4" l="1"/>
  <c r="D133" i="4" s="1"/>
  <c r="H133" i="4" s="1"/>
  <c r="I133" i="4" l="1"/>
  <c r="F134" i="4" l="1"/>
  <c r="D134" i="4" s="1"/>
  <c r="H134" i="4" s="1"/>
  <c r="I134" i="4" l="1"/>
  <c r="F135" i="4" l="1"/>
  <c r="D135" i="4" s="1"/>
  <c r="H135" i="4" s="1"/>
  <c r="I135" i="4" l="1"/>
  <c r="F136" i="4" l="1"/>
  <c r="D136" i="4" s="1"/>
  <c r="H136" i="4" s="1"/>
  <c r="I136" i="4" l="1"/>
  <c r="F137" i="4" l="1"/>
  <c r="D137" i="4" s="1"/>
  <c r="H137" i="4" s="1"/>
  <c r="I137" i="4" l="1"/>
  <c r="F138" i="4" s="1"/>
  <c r="D138" i="4" s="1"/>
  <c r="H138" i="4" s="1"/>
  <c r="I138" i="4" l="1"/>
  <c r="F139" i="4" s="1"/>
  <c r="D139" i="4" s="1"/>
  <c r="H139" i="4" s="1"/>
  <c r="I139" i="4" l="1"/>
  <c r="F140" i="4" l="1"/>
  <c r="D140" i="4" s="1"/>
  <c r="H140" i="4" s="1"/>
  <c r="I140" i="4" l="1"/>
  <c r="F141" i="4" l="1"/>
  <c r="D141" i="4" s="1"/>
  <c r="H141" i="4" s="1"/>
  <c r="I141" i="4" l="1"/>
  <c r="F142" i="4" s="1"/>
  <c r="D142" i="4" s="1"/>
  <c r="H142" i="4" s="1"/>
  <c r="I142" i="4" l="1"/>
  <c r="F143" i="4" l="1"/>
  <c r="D143" i="4" s="1"/>
  <c r="H143" i="4" s="1"/>
  <c r="I143" i="4" l="1"/>
  <c r="F144" i="4" l="1"/>
  <c r="D144" i="4" s="1"/>
  <c r="H144" i="4" s="1"/>
  <c r="I144" i="4" l="1"/>
  <c r="F145" i="4" s="1"/>
  <c r="D145" i="4" s="1"/>
  <c r="H145" i="4" s="1"/>
  <c r="I145" i="4" l="1"/>
  <c r="F146" i="4" s="1"/>
  <c r="D146" i="4" s="1"/>
  <c r="H146" i="4" s="1"/>
  <c r="I146" i="4" l="1"/>
  <c r="F147" i="4" l="1"/>
  <c r="D147" i="4" s="1"/>
  <c r="H147" i="4" s="1"/>
  <c r="I147" i="4" l="1"/>
  <c r="F148" i="4" l="1"/>
  <c r="D148" i="4" s="1"/>
  <c r="H148" i="4" s="1"/>
  <c r="I148" i="4" l="1"/>
  <c r="F149" i="4" l="1"/>
  <c r="D149" i="4" s="1"/>
  <c r="H149" i="4" s="1"/>
  <c r="I149" i="4" l="1"/>
  <c r="F150" i="4" s="1"/>
  <c r="D150" i="4" s="1"/>
  <c r="H150" i="4" s="1"/>
  <c r="I150" i="4" l="1"/>
  <c r="F151" i="4" l="1"/>
  <c r="D151" i="4" s="1"/>
  <c r="H151" i="4" s="1"/>
  <c r="I151" i="4" l="1"/>
  <c r="F152" i="4" l="1"/>
  <c r="D152" i="4" s="1"/>
  <c r="H152" i="4" s="1"/>
  <c r="I152" i="4" l="1"/>
  <c r="F153" i="4" l="1"/>
  <c r="D153" i="4" s="1"/>
  <c r="H153" i="4" s="1"/>
  <c r="I153" i="4" l="1"/>
  <c r="F154" i="4" s="1"/>
  <c r="D154" i="4" s="1"/>
  <c r="H154" i="4" s="1"/>
  <c r="I154" i="4" l="1"/>
  <c r="F155" i="4" l="1"/>
  <c r="D155" i="4" s="1"/>
  <c r="H155" i="4" s="1"/>
  <c r="I155" i="4" l="1"/>
  <c r="F156" i="4" l="1"/>
  <c r="D156" i="4" s="1"/>
  <c r="H156" i="4" s="1"/>
  <c r="I156" i="4" l="1"/>
  <c r="F157" i="4" l="1"/>
  <c r="D157" i="4" s="1"/>
  <c r="H157" i="4" s="1"/>
  <c r="I157" i="4" l="1"/>
  <c r="F158" i="4" l="1"/>
  <c r="D158" i="4" s="1"/>
  <c r="H158" i="4" s="1"/>
  <c r="I158" i="4" l="1"/>
  <c r="F159" i="4" l="1"/>
  <c r="D159" i="4" s="1"/>
  <c r="H159" i="4" s="1"/>
  <c r="I159" i="4" l="1"/>
  <c r="F160" i="4" l="1"/>
  <c r="D160" i="4" s="1"/>
  <c r="H160" i="4" s="1"/>
  <c r="I160" i="4" l="1"/>
  <c r="F161" i="4" l="1"/>
  <c r="D161" i="4" s="1"/>
  <c r="H161" i="4" s="1"/>
  <c r="I161" i="4" l="1"/>
  <c r="F162" i="4" s="1"/>
  <c r="D162" i="4" s="1"/>
  <c r="H162" i="4" s="1"/>
  <c r="I162" i="4" l="1"/>
  <c r="F163" i="4" l="1"/>
  <c r="D163" i="4" s="1"/>
  <c r="H163" i="4" s="1"/>
  <c r="I163" i="4" l="1"/>
  <c r="F164" i="4" l="1"/>
  <c r="D164" i="4" s="1"/>
  <c r="H164" i="4" s="1"/>
  <c r="I164" i="4" l="1"/>
  <c r="F165" i="4" s="1"/>
  <c r="D165" i="4" s="1"/>
  <c r="H165" i="4" s="1"/>
  <c r="I165" i="4" l="1"/>
  <c r="F166" i="4" s="1"/>
  <c r="D166" i="4" s="1"/>
  <c r="H166" i="4" s="1"/>
  <c r="I166" i="4" l="1"/>
  <c r="F167" i="4" l="1"/>
  <c r="D167" i="4" s="1"/>
  <c r="H167" i="4" s="1"/>
  <c r="I167" i="4" l="1"/>
  <c r="F168" i="4" l="1"/>
  <c r="D168" i="4" s="1"/>
  <c r="H168" i="4" s="1"/>
  <c r="I168" i="4" l="1"/>
  <c r="F169" i="4" l="1"/>
  <c r="D169" i="4" s="1"/>
  <c r="H169" i="4" s="1"/>
  <c r="I169" i="4" l="1"/>
  <c r="F170" i="4" s="1"/>
  <c r="D170" i="4" s="1"/>
  <c r="H170" i="4" s="1"/>
  <c r="I170" i="4" l="1"/>
  <c r="F171" i="4" s="1"/>
  <c r="D171" i="4" s="1"/>
  <c r="H171" i="4" s="1"/>
  <c r="I171" i="4" l="1"/>
  <c r="F172" i="4" l="1"/>
  <c r="D172" i="4" s="1"/>
  <c r="H172" i="4" s="1"/>
  <c r="I172" i="4" l="1"/>
  <c r="F173" i="4" l="1"/>
  <c r="D173" i="4" s="1"/>
  <c r="H173" i="4" s="1"/>
  <c r="I173" i="4" l="1"/>
  <c r="F174" i="4" s="1"/>
  <c r="D174" i="4" s="1"/>
  <c r="H174" i="4" s="1"/>
  <c r="I174" i="4" l="1"/>
  <c r="F175" i="4" l="1"/>
  <c r="D175" i="4" s="1"/>
  <c r="H175" i="4" s="1"/>
  <c r="I175" i="4" l="1"/>
  <c r="F176" i="4" l="1"/>
  <c r="D176" i="4" s="1"/>
  <c r="H176" i="4" s="1"/>
  <c r="I176" i="4" l="1"/>
  <c r="F177" i="4" s="1"/>
  <c r="D177" i="4" s="1"/>
  <c r="H177" i="4" s="1"/>
  <c r="I177" i="4" l="1"/>
  <c r="F178" i="4" s="1"/>
  <c r="D178" i="4" s="1"/>
  <c r="H178" i="4" s="1"/>
  <c r="I178" i="4" l="1"/>
  <c r="F179" i="4" l="1"/>
  <c r="D179" i="4" s="1"/>
  <c r="H179" i="4" s="1"/>
  <c r="I179" i="4" l="1"/>
  <c r="F180" i="4" l="1"/>
  <c r="D180" i="4" s="1"/>
  <c r="H180" i="4" s="1"/>
  <c r="I180" i="4" l="1"/>
  <c r="F181" i="4" l="1"/>
  <c r="D181" i="4" s="1"/>
  <c r="H181" i="4" s="1"/>
  <c r="I181" i="4" l="1"/>
  <c r="F182" i="4" s="1"/>
  <c r="D182" i="4" s="1"/>
  <c r="H182" i="4" s="1"/>
  <c r="I182" i="4" l="1"/>
  <c r="F183" i="4" l="1"/>
  <c r="D183" i="4" s="1"/>
  <c r="H183" i="4" s="1"/>
  <c r="I183" i="4" l="1"/>
  <c r="F184" i="4" l="1"/>
  <c r="D184" i="4" s="1"/>
  <c r="H184" i="4" s="1"/>
  <c r="I184" i="4" l="1"/>
  <c r="F185" i="4" l="1"/>
  <c r="D185" i="4" s="1"/>
  <c r="H185" i="4" s="1"/>
  <c r="I185" i="4" l="1"/>
  <c r="F186" i="4" s="1"/>
  <c r="D186" i="4" s="1"/>
  <c r="H186" i="4" s="1"/>
  <c r="I186" i="4" l="1"/>
  <c r="F187" i="4" l="1"/>
  <c r="D187" i="4" s="1"/>
  <c r="H187" i="4" s="1"/>
  <c r="I187" i="4" l="1"/>
  <c r="F188" i="4" l="1"/>
  <c r="D188" i="4" s="1"/>
  <c r="H188" i="4" s="1"/>
  <c r="I188" i="4" l="1"/>
  <c r="F189" i="4" l="1"/>
  <c r="D189" i="4" s="1"/>
  <c r="H189" i="4" s="1"/>
  <c r="I189" i="4" l="1"/>
  <c r="F190" i="4" s="1"/>
  <c r="D190" i="4" s="1"/>
  <c r="H190" i="4" s="1"/>
  <c r="I190" i="4" l="1"/>
  <c r="F191" i="4" l="1"/>
  <c r="D191" i="4" s="1"/>
  <c r="H191" i="4" s="1"/>
  <c r="I191" i="4" l="1"/>
  <c r="F192" i="4" l="1"/>
  <c r="D192" i="4" s="1"/>
  <c r="H192" i="4" s="1"/>
  <c r="I192" i="4" l="1"/>
  <c r="F193" i="4" l="1"/>
  <c r="D193" i="4" s="1"/>
  <c r="H193" i="4" s="1"/>
  <c r="I193" i="4" l="1"/>
  <c r="F194" i="4" l="1"/>
  <c r="D194" i="4" s="1"/>
  <c r="H194" i="4" s="1"/>
  <c r="I194" i="4" l="1"/>
  <c r="F195" i="4" s="1"/>
  <c r="D195" i="4" s="1"/>
  <c r="H195" i="4" s="1"/>
  <c r="I195" i="4" l="1"/>
  <c r="F196" i="4" l="1"/>
  <c r="D196" i="4" s="1"/>
  <c r="H196" i="4" s="1"/>
  <c r="I196" i="4" l="1"/>
  <c r="F197" i="4" l="1"/>
  <c r="D197" i="4" s="1"/>
  <c r="H197" i="4" s="1"/>
  <c r="I197" i="4" l="1"/>
  <c r="F198" i="4" l="1"/>
  <c r="D198" i="4" s="1"/>
  <c r="H198" i="4" s="1"/>
  <c r="I198" i="4" l="1"/>
  <c r="F199" i="4" l="1"/>
  <c r="D199" i="4" s="1"/>
  <c r="H199" i="4" s="1"/>
  <c r="I199" i="4" l="1"/>
  <c r="F200" i="4" s="1"/>
  <c r="D200" i="4" s="1"/>
  <c r="H200" i="4" s="1"/>
  <c r="I200" i="4" l="1"/>
  <c r="F201" i="4" l="1"/>
  <c r="D201" i="4" s="1"/>
  <c r="H201" i="4" s="1"/>
  <c r="I201" i="4" l="1"/>
  <c r="F202" i="4" l="1"/>
  <c r="D202" i="4" s="1"/>
  <c r="H202" i="4" s="1"/>
  <c r="I202" i="4" l="1"/>
  <c r="F203" i="4" l="1"/>
  <c r="D203" i="4" s="1"/>
  <c r="H203" i="4" s="1"/>
  <c r="I203" i="4" l="1"/>
  <c r="F204" i="4" l="1"/>
  <c r="D204" i="4" s="1"/>
  <c r="H204" i="4" s="1"/>
  <c r="I204" i="4" l="1"/>
  <c r="F205" i="4" l="1"/>
  <c r="D205" i="4" s="1"/>
  <c r="H205" i="4" s="1"/>
  <c r="I205" i="4" l="1"/>
  <c r="F206" i="4" l="1"/>
  <c r="D206" i="4" s="1"/>
  <c r="H206" i="4" s="1"/>
  <c r="I206" i="4" l="1"/>
  <c r="F207" i="4" l="1"/>
  <c r="D207" i="4" s="1"/>
  <c r="H207" i="4" s="1"/>
  <c r="I207" i="4" l="1"/>
  <c r="F208" i="4" s="1"/>
  <c r="D208" i="4" s="1"/>
  <c r="H208" i="4" s="1"/>
  <c r="I208" i="4" l="1"/>
  <c r="F209" i="4" l="1"/>
  <c r="D209" i="4" s="1"/>
  <c r="H209" i="4" s="1"/>
  <c r="I209" i="4" l="1"/>
  <c r="F210" i="4" l="1"/>
  <c r="D210" i="4" s="1"/>
  <c r="H210" i="4" s="1"/>
  <c r="I210" i="4" l="1"/>
  <c r="F211" i="4" s="1"/>
  <c r="D211" i="4" s="1"/>
  <c r="H211" i="4" s="1"/>
  <c r="I211" i="4" l="1"/>
  <c r="F212" i="4" l="1"/>
  <c r="D212" i="4" s="1"/>
  <c r="H212" i="4" s="1"/>
  <c r="I212" i="4" l="1"/>
  <c r="F213" i="4" l="1"/>
  <c r="D213" i="4" s="1"/>
  <c r="H213" i="4" s="1"/>
  <c r="I213" i="4" l="1"/>
  <c r="F214" i="4" l="1"/>
  <c r="D214" i="4" s="1"/>
  <c r="H214" i="4" s="1"/>
  <c r="I214" i="4" l="1"/>
  <c r="F215" i="4" l="1"/>
  <c r="D215" i="4" s="1"/>
  <c r="H215" i="4" s="1"/>
  <c r="I215" i="4" l="1"/>
  <c r="F216" i="4" s="1"/>
  <c r="D216" i="4" s="1"/>
  <c r="H216" i="4" l="1"/>
  <c r="I216" i="4"/>
  <c r="F217" i="4" s="1"/>
  <c r="D217" i="4" s="1"/>
  <c r="H217" i="4" s="1"/>
  <c r="I217" i="4" l="1"/>
  <c r="F218" i="4" l="1"/>
  <c r="D218" i="4" s="1"/>
  <c r="H218" i="4" s="1"/>
  <c r="I218" i="4" l="1"/>
  <c r="F219" i="4" l="1"/>
  <c r="D219" i="4" s="1"/>
  <c r="H219" i="4" s="1"/>
  <c r="I219" i="4" l="1"/>
  <c r="F220" i="4" s="1"/>
  <c r="D220" i="4" s="1"/>
  <c r="H220" i="4" l="1"/>
  <c r="I220" i="4"/>
  <c r="F221" i="4" s="1"/>
  <c r="D221" i="4" s="1"/>
  <c r="H221" i="4" s="1"/>
  <c r="I221" i="4" l="1"/>
  <c r="F222" i="4" l="1"/>
  <c r="D222" i="4" s="1"/>
  <c r="H222" i="4" s="1"/>
  <c r="I222" i="4" l="1"/>
  <c r="F223" i="4" s="1"/>
  <c r="D223" i="4" s="1"/>
  <c r="H223" i="4" s="1"/>
  <c r="I223" i="4" l="1"/>
  <c r="F224" i="4" s="1"/>
  <c r="D224" i="4" s="1"/>
  <c r="H224" i="4" s="1"/>
  <c r="I224" i="4" l="1"/>
  <c r="F225" i="4" s="1"/>
  <c r="D225" i="4" s="1"/>
  <c r="H225" i="4" s="1"/>
  <c r="I225" i="4" l="1"/>
  <c r="F226" i="4" l="1"/>
  <c r="D226" i="4" s="1"/>
  <c r="H226" i="4" s="1"/>
  <c r="I226" i="4" l="1"/>
  <c r="F227" i="4" s="1"/>
  <c r="D227" i="4" s="1"/>
  <c r="H227" i="4" l="1"/>
  <c r="I227" i="4"/>
  <c r="F228" i="4" s="1"/>
  <c r="D228" i="4" s="1"/>
  <c r="H228" i="4" s="1"/>
  <c r="I228" i="4" l="1"/>
  <c r="F229" i="4" l="1"/>
  <c r="D229" i="4" s="1"/>
  <c r="H229" i="4" s="1"/>
  <c r="I229" i="4" l="1"/>
  <c r="F230" i="4" l="1"/>
  <c r="D230" i="4" s="1"/>
  <c r="H230" i="4" s="1"/>
  <c r="I230" i="4" l="1"/>
  <c r="F231" i="4" s="1"/>
  <c r="D231" i="4" s="1"/>
  <c r="H231" i="4" l="1"/>
  <c r="I231" i="4"/>
  <c r="F232" i="4" s="1"/>
  <c r="D232" i="4" s="1"/>
  <c r="H232" i="4" s="1"/>
  <c r="I232" i="4" l="1"/>
  <c r="F233" i="4" s="1"/>
  <c r="D233" i="4" s="1"/>
  <c r="H233" i="4" s="1"/>
  <c r="I233" i="4" l="1"/>
  <c r="F234" i="4" l="1"/>
  <c r="D234" i="4" s="1"/>
  <c r="H234" i="4" s="1"/>
  <c r="I234" i="4" l="1"/>
  <c r="F235" i="4" l="1"/>
  <c r="D235" i="4" s="1"/>
  <c r="H235" i="4" s="1"/>
  <c r="I235" i="4" l="1"/>
  <c r="F236" i="4" s="1"/>
  <c r="D236" i="4" s="1"/>
  <c r="H236" i="4" s="1"/>
  <c r="I236" i="4" l="1"/>
  <c r="F237" i="4" l="1"/>
  <c r="D237" i="4" s="1"/>
  <c r="H237" i="4" s="1"/>
  <c r="I237" i="4" l="1"/>
  <c r="F238" i="4" l="1"/>
  <c r="D238" i="4" s="1"/>
  <c r="H238" i="4" s="1"/>
  <c r="I238" i="4" l="1"/>
  <c r="F239" i="4" l="1"/>
  <c r="D239" i="4" s="1"/>
  <c r="H239" i="4" s="1"/>
  <c r="I239" i="4" l="1"/>
  <c r="F240" i="4" s="1"/>
  <c r="D240" i="4" s="1"/>
  <c r="H240" i="4" s="1"/>
  <c r="I240" i="4" l="1"/>
  <c r="F241" i="4" l="1"/>
  <c r="D241" i="4" s="1"/>
  <c r="H241" i="4" s="1"/>
  <c r="I241" i="4" l="1"/>
  <c r="F242" i="4" l="1"/>
  <c r="D242" i="4" s="1"/>
  <c r="H242" i="4" s="1"/>
  <c r="I242" i="4" l="1"/>
  <c r="F243" i="4" s="1"/>
  <c r="D243" i="4" s="1"/>
  <c r="H243" i="4" l="1"/>
  <c r="I243" i="4"/>
  <c r="F244" i="4" s="1"/>
  <c r="D244" i="4" s="1"/>
  <c r="H244" i="4" s="1"/>
  <c r="I244" i="4" l="1"/>
  <c r="F245" i="4" l="1"/>
  <c r="D245" i="4" s="1"/>
  <c r="H245" i="4" s="1"/>
  <c r="I245" i="4" l="1"/>
  <c r="F246" i="4" l="1"/>
  <c r="D246" i="4" s="1"/>
  <c r="H246" i="4" s="1"/>
  <c r="I246" i="4" l="1"/>
  <c r="F247" i="4" l="1"/>
  <c r="D247" i="4" s="1"/>
  <c r="H247" i="4" s="1"/>
  <c r="I247" i="4" l="1"/>
  <c r="F248" i="4" s="1"/>
  <c r="D248" i="4" s="1"/>
  <c r="H248" i="4" s="1"/>
  <c r="I248" i="4" l="1"/>
  <c r="F249" i="4" s="1"/>
  <c r="D249" i="4" s="1"/>
  <c r="H249" i="4" s="1"/>
  <c r="I249" i="4" l="1"/>
  <c r="F250" i="4" l="1"/>
  <c r="D250" i="4" s="1"/>
  <c r="H250" i="4" s="1"/>
  <c r="I250" i="4" l="1"/>
  <c r="F251" i="4" l="1"/>
  <c r="D251" i="4" s="1"/>
  <c r="H251" i="4" s="1"/>
  <c r="I251" i="4" l="1"/>
  <c r="F252" i="4" s="1"/>
  <c r="D252" i="4" s="1"/>
  <c r="H252" i="4" s="1"/>
  <c r="I252" i="4" l="1"/>
  <c r="F253" i="4" l="1"/>
  <c r="D253" i="4" s="1"/>
  <c r="H253" i="4" s="1"/>
  <c r="I253" i="4" l="1"/>
  <c r="F254" i="4" l="1"/>
  <c r="D254" i="4" s="1"/>
  <c r="H254" i="4" s="1"/>
  <c r="I254" i="4" l="1"/>
  <c r="F255" i="4" l="1"/>
  <c r="D255" i="4" s="1"/>
  <c r="H255" i="4" s="1"/>
  <c r="I255" i="4" l="1"/>
  <c r="F256" i="4" s="1"/>
  <c r="D256" i="4" s="1"/>
  <c r="H256" i="4" s="1"/>
  <c r="I256" i="4" l="1"/>
  <c r="F257" i="4" l="1"/>
  <c r="D257" i="4" s="1"/>
  <c r="H257" i="4" s="1"/>
  <c r="I257" i="4" l="1"/>
  <c r="F258" i="4" l="1"/>
  <c r="D258" i="4" s="1"/>
  <c r="H258" i="4" s="1"/>
  <c r="I258" i="4" l="1"/>
  <c r="F259" i="4" s="1"/>
  <c r="D259" i="4" s="1"/>
  <c r="H259" i="4" s="1"/>
  <c r="I259" i="4" l="1"/>
  <c r="F260" i="4" s="1"/>
  <c r="D260" i="4" s="1"/>
  <c r="H260" i="4" s="1"/>
  <c r="I260" i="4" l="1"/>
  <c r="F261" i="4" l="1"/>
  <c r="D261" i="4" s="1"/>
  <c r="H261" i="4" s="1"/>
  <c r="I261" i="4" l="1"/>
  <c r="F262" i="4" l="1"/>
  <c r="D262" i="4" s="1"/>
  <c r="H262" i="4" s="1"/>
  <c r="I262" i="4" l="1"/>
  <c r="F263" i="4" l="1"/>
  <c r="D263" i="4" s="1"/>
  <c r="H263" i="4" s="1"/>
  <c r="I263" i="4" l="1"/>
  <c r="F264" i="4" l="1"/>
  <c r="D264" i="4" s="1"/>
  <c r="H264" i="4" s="1"/>
  <c r="I264" i="4" l="1"/>
  <c r="F265" i="4" s="1"/>
  <c r="D265" i="4" s="1"/>
  <c r="H265" i="4" s="1"/>
  <c r="I265" i="4" l="1"/>
  <c r="F266" i="4" s="1"/>
  <c r="D266" i="4" s="1"/>
  <c r="H266" i="4" s="1"/>
  <c r="I266" i="4" l="1"/>
  <c r="F267" i="4" s="1"/>
  <c r="D267" i="4" s="1"/>
  <c r="H267" i="4" s="1"/>
  <c r="I267" i="4" l="1"/>
  <c r="F268" i="4" l="1"/>
  <c r="D268" i="4" s="1"/>
  <c r="H268" i="4" s="1"/>
  <c r="I268" i="4" l="1"/>
  <c r="F269" i="4" l="1"/>
  <c r="D269" i="4" s="1"/>
  <c r="H269" i="4" s="1"/>
  <c r="I269" i="4" l="1"/>
  <c r="F270" i="4" s="1"/>
  <c r="D270" i="4" s="1"/>
  <c r="H270" i="4" s="1"/>
  <c r="I270" i="4" l="1"/>
  <c r="F271" i="4" s="1"/>
  <c r="D271" i="4" s="1"/>
  <c r="H271" i="4" s="1"/>
  <c r="I271" i="4" l="1"/>
  <c r="F272" i="4" l="1"/>
  <c r="D272" i="4" s="1"/>
  <c r="H272" i="4" s="1"/>
  <c r="I272" i="4" l="1"/>
  <c r="F273" i="4" l="1"/>
  <c r="D273" i="4" s="1"/>
  <c r="H273" i="4" s="1"/>
  <c r="I273" i="4" l="1"/>
  <c r="F274" i="4" s="1"/>
  <c r="D274" i="4" s="1"/>
  <c r="H274" i="4" l="1"/>
  <c r="I274" i="4"/>
  <c r="F275" i="4" s="1"/>
  <c r="D275" i="4" s="1"/>
  <c r="H275" i="4" s="1"/>
  <c r="I275" i="4" l="1"/>
  <c r="F276" i="4" l="1"/>
  <c r="D276" i="4" s="1"/>
  <c r="H276" i="4" s="1"/>
  <c r="I276" i="4" l="1"/>
  <c r="F277" i="4" l="1"/>
  <c r="D277" i="4" s="1"/>
  <c r="H277" i="4" s="1"/>
  <c r="I277" i="4" l="1"/>
  <c r="F278" i="4" s="1"/>
  <c r="D278" i="4" s="1"/>
  <c r="H278" i="4" s="1"/>
  <c r="I278" i="4" l="1"/>
  <c r="F279" i="4" s="1"/>
  <c r="D279" i="4" s="1"/>
  <c r="H279" i="4" s="1"/>
  <c r="I279" i="4" l="1"/>
  <c r="F280" i="4" l="1"/>
  <c r="D280" i="4" s="1"/>
  <c r="H280" i="4" s="1"/>
  <c r="I280" i="4" l="1"/>
  <c r="F281" i="4" l="1"/>
  <c r="D281" i="4" s="1"/>
  <c r="H281" i="4" s="1"/>
  <c r="I281" i="4" l="1"/>
  <c r="F282" i="4" s="1"/>
  <c r="D282" i="4" s="1"/>
  <c r="H282" i="4" s="1"/>
  <c r="I282" i="4" l="1"/>
  <c r="F283" i="4" s="1"/>
  <c r="D283" i="4" s="1"/>
  <c r="H283" i="4" s="1"/>
  <c r="I283" i="4" l="1"/>
  <c r="F284" i="4" l="1"/>
  <c r="D284" i="4" s="1"/>
  <c r="H284" i="4" s="1"/>
  <c r="I284" i="4" l="1"/>
  <c r="F285" i="4" l="1"/>
  <c r="D285" i="4" s="1"/>
  <c r="H285" i="4" s="1"/>
  <c r="I285" i="4" l="1"/>
  <c r="F286" i="4" s="1"/>
  <c r="D286" i="4" s="1"/>
  <c r="H286" i="4" l="1"/>
  <c r="I286" i="4"/>
  <c r="F287" i="4" s="1"/>
  <c r="D287" i="4" s="1"/>
  <c r="H287" i="4" s="1"/>
  <c r="I287" i="4" l="1"/>
  <c r="F288" i="4" l="1"/>
  <c r="D288" i="4" s="1"/>
  <c r="H288" i="4" s="1"/>
  <c r="I288" i="4" l="1"/>
  <c r="F289" i="4" l="1"/>
  <c r="D289" i="4" s="1"/>
  <c r="H289" i="4" s="1"/>
  <c r="I289" i="4" l="1"/>
  <c r="F290" i="4" s="1"/>
  <c r="D290" i="4" s="1"/>
  <c r="H290" i="4" s="1"/>
  <c r="I290" i="4" l="1"/>
  <c r="F291" i="4" s="1"/>
  <c r="D291" i="4" s="1"/>
  <c r="H291" i="4" s="1"/>
  <c r="I291" i="4" l="1"/>
  <c r="F292" i="4" l="1"/>
  <c r="D292" i="4" s="1"/>
  <c r="H292" i="4" s="1"/>
  <c r="I292" i="4" l="1"/>
  <c r="F293" i="4" l="1"/>
  <c r="D293" i="4" s="1"/>
  <c r="H293" i="4" s="1"/>
  <c r="I293" i="4" l="1"/>
  <c r="F294" i="4" s="1"/>
  <c r="D294" i="4" s="1"/>
  <c r="H294" i="4" s="1"/>
  <c r="I294" i="4" l="1"/>
  <c r="F295" i="4" s="1"/>
  <c r="D295" i="4" s="1"/>
  <c r="H295" i="4" s="1"/>
  <c r="I295" i="4" l="1"/>
  <c r="F296" i="4" l="1"/>
  <c r="D296" i="4" s="1"/>
  <c r="H296" i="4" s="1"/>
  <c r="I296" i="4" l="1"/>
  <c r="F297" i="4" l="1"/>
  <c r="D297" i="4" s="1"/>
  <c r="H297" i="4" s="1"/>
  <c r="I297" i="4" l="1"/>
  <c r="F298" i="4" s="1"/>
  <c r="D298" i="4" s="1"/>
  <c r="H298" i="4" s="1"/>
  <c r="I298" i="4" l="1"/>
  <c r="F299" i="4" s="1"/>
  <c r="D299" i="4" s="1"/>
  <c r="H299" i="4" s="1"/>
  <c r="I299" i="4" l="1"/>
  <c r="F300" i="4" l="1"/>
  <c r="D300" i="4" s="1"/>
  <c r="H300" i="4" s="1"/>
  <c r="I300" i="4" l="1"/>
  <c r="F301" i="4" l="1"/>
  <c r="D301" i="4" s="1"/>
  <c r="H301" i="4" s="1"/>
  <c r="I301" i="4" l="1"/>
  <c r="F302" i="4" s="1"/>
  <c r="D302" i="4" s="1"/>
  <c r="H302" i="4" s="1"/>
  <c r="I302" i="4" l="1"/>
  <c r="F303" i="4" s="1"/>
  <c r="D303" i="4" s="1"/>
  <c r="H303" i="4" s="1"/>
  <c r="I303" i="4" l="1"/>
  <c r="F304" i="4" l="1"/>
  <c r="D304" i="4" s="1"/>
  <c r="H304" i="4" s="1"/>
  <c r="I304" i="4" l="1"/>
  <c r="F305" i="4" l="1"/>
  <c r="D305" i="4" s="1"/>
  <c r="H305" i="4" s="1"/>
  <c r="I305" i="4" l="1"/>
  <c r="F306" i="4" s="1"/>
  <c r="D306" i="4" s="1"/>
  <c r="H306" i="4" s="1"/>
  <c r="I306" i="4" l="1"/>
  <c r="F307" i="4" s="1"/>
  <c r="D307" i="4" s="1"/>
  <c r="H307" i="4" s="1"/>
  <c r="I307" i="4" l="1"/>
  <c r="F308" i="4" l="1"/>
  <c r="D308" i="4" s="1"/>
  <c r="H308" i="4" s="1"/>
  <c r="I308" i="4" l="1"/>
  <c r="F309" i="4" l="1"/>
  <c r="D309" i="4" s="1"/>
  <c r="H309" i="4" s="1"/>
  <c r="I309" i="4" l="1"/>
  <c r="F310" i="4" s="1"/>
  <c r="D310" i="4" s="1"/>
  <c r="H310" i="4" s="1"/>
  <c r="I310" i="4" l="1"/>
  <c r="F311" i="4" s="1"/>
  <c r="D311" i="4" s="1"/>
  <c r="H311" i="4" s="1"/>
  <c r="I311" i="4" l="1"/>
  <c r="F312" i="4" l="1"/>
  <c r="D312" i="4" s="1"/>
  <c r="H312" i="4" s="1"/>
  <c r="I312" i="4" l="1"/>
  <c r="F313" i="4" l="1"/>
  <c r="D313" i="4" s="1"/>
  <c r="H313" i="4" s="1"/>
  <c r="I313" i="4" l="1"/>
</calcChain>
</file>

<file path=xl/sharedStrings.xml><?xml version="1.0" encoding="utf-8"?>
<sst xmlns="http://schemas.openxmlformats.org/spreadsheetml/2006/main" count="221" uniqueCount="183">
  <si>
    <t xml:space="preserve"> </t>
  </si>
  <si>
    <t>Nombre</t>
  </si>
  <si>
    <t xml:space="preserve">Acreditar a cuenta monetaria  </t>
  </si>
  <si>
    <t>Forma de desembolso:</t>
  </si>
  <si>
    <t>Calificación del cliente:</t>
  </si>
  <si>
    <t>Tipo de amortización</t>
  </si>
  <si>
    <t>Tasa de Interés:</t>
  </si>
  <si>
    <t>Plazo:</t>
  </si>
  <si>
    <t>Destino:</t>
  </si>
  <si>
    <t>Monto de crédito :</t>
  </si>
  <si>
    <t>Dirección:</t>
  </si>
  <si>
    <t>Estado civil:</t>
  </si>
  <si>
    <t>CREDITO HIPOTECARIO NACIONAL DE GUATEMALA</t>
  </si>
  <si>
    <t>NIT:</t>
  </si>
  <si>
    <t>Departamento:</t>
  </si>
  <si>
    <t>Edad:</t>
  </si>
  <si>
    <t>Extendido en el municipio de:</t>
  </si>
  <si>
    <t>GARANTÍA</t>
  </si>
  <si>
    <t>Plazo</t>
  </si>
  <si>
    <t>Fecha de Vencimiento:</t>
  </si>
  <si>
    <t>DICTAMEN</t>
  </si>
  <si>
    <t>Se considera atendible bajo las siguientes condiciones:</t>
  </si>
  <si>
    <t>Garantía:</t>
  </si>
  <si>
    <t>Autorizado por:</t>
  </si>
  <si>
    <t>Elaborado por:</t>
  </si>
  <si>
    <t>INFORMACIÓN GENERAL</t>
  </si>
  <si>
    <t>Tipo de Garantía:</t>
  </si>
  <si>
    <t>Monto Solicitado:</t>
  </si>
  <si>
    <t>Destino de los fondos:</t>
  </si>
  <si>
    <t>Calificación del cliente</t>
  </si>
  <si>
    <t>Puesto</t>
  </si>
  <si>
    <t>Agencia</t>
  </si>
  <si>
    <t>Saldo:</t>
  </si>
  <si>
    <t>Tasa de interes anual:</t>
  </si>
  <si>
    <t>Tipo de amortización:</t>
  </si>
  <si>
    <t>Forma del desembolso (colocar núm. de cuenta)</t>
  </si>
  <si>
    <t>PAGADERO MEDIANTE CAPITAL E INTERESES MENSUALES Y SALDO AL VENCIMIENTO</t>
  </si>
  <si>
    <t>DATOS GENERALES DEL DEUDOR</t>
  </si>
  <si>
    <t>Tasa por mora:</t>
  </si>
  <si>
    <t>SOLICITUD DE CRÉDITO</t>
  </si>
  <si>
    <t>Monto a desembolsar:</t>
  </si>
  <si>
    <t>Tipo de Cuota:</t>
  </si>
  <si>
    <t>No tocar este cuadro</t>
  </si>
  <si>
    <t>CUOTA NIVELADA</t>
  </si>
  <si>
    <t>PLAZO EN MESES</t>
  </si>
  <si>
    <t>TASA</t>
  </si>
  <si>
    <t>CAPITAL</t>
  </si>
  <si>
    <t>CUOTA</t>
  </si>
  <si>
    <t>SALDO CAPITAL</t>
  </si>
  <si>
    <t>Agencia:</t>
  </si>
  <si>
    <t>PROCERES</t>
  </si>
  <si>
    <t>Plazo Solicitado (en meses):</t>
  </si>
  <si>
    <t>CUOTA SOBRE SALDOS</t>
  </si>
  <si>
    <t>TASA DE INTERÉS</t>
  </si>
  <si>
    <t>MONTO SOLICITADO</t>
  </si>
  <si>
    <t>NO. DE CUOTA</t>
  </si>
  <si>
    <t>INTERESES</t>
  </si>
  <si>
    <t>NO DE CUOTA</t>
  </si>
  <si>
    <t>SALDO A CAPITAL</t>
  </si>
  <si>
    <t>CALIFICACIÓN DEL CLIENTE</t>
  </si>
  <si>
    <t>A "DE RIESGO NORMAL"</t>
  </si>
  <si>
    <t>B "DE RIESGO SUPERUIR AL ESPERADO"</t>
  </si>
  <si>
    <t>C "CON PÉRDIDAS ESPERADAS"</t>
  </si>
  <si>
    <t>D "CON PÉRDIDAD SIGNIFICATIVAS"</t>
  </si>
  <si>
    <t>E "DE ALTO RIESGO DE IRRECUPERABILIDAD"</t>
  </si>
  <si>
    <t>No. De Agencia</t>
  </si>
  <si>
    <t>UNO</t>
  </si>
  <si>
    <t>FLORIDA</t>
  </si>
  <si>
    <t>ROOSEVELT</t>
  </si>
  <si>
    <t>PRESIDENTA</t>
  </si>
  <si>
    <t>TERMINAL</t>
  </si>
  <si>
    <t>PETEN</t>
  </si>
  <si>
    <t>MAZATENANGO</t>
  </si>
  <si>
    <t>COATEPEQUE</t>
  </si>
  <si>
    <t>SAN MARCOS</t>
  </si>
  <si>
    <t>CHIQUIMULA</t>
  </si>
  <si>
    <t>COBAN</t>
  </si>
  <si>
    <t>QUICHE</t>
  </si>
  <si>
    <t>QUETZALTENANGO</t>
  </si>
  <si>
    <t>SAN CRISTOBAL</t>
  </si>
  <si>
    <t>PLAZA SAN RAFAEL</t>
  </si>
  <si>
    <t>PETAPA</t>
  </si>
  <si>
    <t>GALERIAS PRIMMA</t>
  </si>
  <si>
    <t>SAN BERNARDINO</t>
  </si>
  <si>
    <t>PACIFIC VILLA HERMOSA</t>
  </si>
  <si>
    <t>PASEO LAS PALMAS</t>
  </si>
  <si>
    <t>POPTUN</t>
  </si>
  <si>
    <t>SAYAXCHE</t>
  </si>
  <si>
    <t>GENOVA</t>
  </si>
  <si>
    <t>JALAPA</t>
  </si>
  <si>
    <t>CHIMALTENANGO</t>
  </si>
  <si>
    <t>PUERTO SAN JOSE</t>
  </si>
  <si>
    <t>JUTIAPA</t>
  </si>
  <si>
    <t>RETALHULEU</t>
  </si>
  <si>
    <t>ANTIGUA</t>
  </si>
  <si>
    <t>EXPRESS AÉREO</t>
  </si>
  <si>
    <t>FINANZAS</t>
  </si>
  <si>
    <t>SAN LUCAS</t>
  </si>
  <si>
    <t>HUEHUETENANGO 5 CALLE</t>
  </si>
  <si>
    <t>TRINIDAD COATEPEQUE</t>
  </si>
  <si>
    <t>METROPLAZA</t>
  </si>
  <si>
    <t>GUALAN</t>
  </si>
  <si>
    <t>SANTA LUCIA COTZ.</t>
  </si>
  <si>
    <t>PATULUL</t>
  </si>
  <si>
    <t>SOLOLA</t>
  </si>
  <si>
    <t>TECULUTAN</t>
  </si>
  <si>
    <t>GEMINIS 10</t>
  </si>
  <si>
    <t>CHICHICASTENANGO</t>
  </si>
  <si>
    <t>ESQUIPULAS</t>
  </si>
  <si>
    <t>BARBERENA</t>
  </si>
  <si>
    <t>ZONA 5</t>
  </si>
  <si>
    <t>TORRE AZUL</t>
  </si>
  <si>
    <t>TIQUISATE</t>
  </si>
  <si>
    <t>SAT TOTONICAPAN</t>
  </si>
  <si>
    <t>SAT SOLE FRAIJANES</t>
  </si>
  <si>
    <t>PUERTO QUETZAL</t>
  </si>
  <si>
    <t>MONTE DE PIEDAD CENTRAL</t>
  </si>
  <si>
    <t>ADUANA SAT EL CARMEN</t>
  </si>
  <si>
    <t>SAT CHIMALTENANGO</t>
  </si>
  <si>
    <t>METRONORTE</t>
  </si>
  <si>
    <t>SALAMA</t>
  </si>
  <si>
    <t>SAN PEDRO SAC. SAN MARCOS</t>
  </si>
  <si>
    <t>NEBAJ</t>
  </si>
  <si>
    <t>JOYABAJ</t>
  </si>
  <si>
    <t>REFORMA</t>
  </si>
  <si>
    <t>QUINTA AVENIDA</t>
  </si>
  <si>
    <t>PROGRESO, JUTIAPA</t>
  </si>
  <si>
    <t>GUASTATOYA</t>
  </si>
  <si>
    <t>PUERTO BARRIOS</t>
  </si>
  <si>
    <t>DIRECION GENERAL DE AERONAUTICA CIVIL</t>
  </si>
  <si>
    <t>GRAN CARCHA</t>
  </si>
  <si>
    <t>PACIFIC CENTER</t>
  </si>
  <si>
    <t>MIRAFLORES</t>
  </si>
  <si>
    <t>NUEVA SANTA ROSA</t>
  </si>
  <si>
    <t>AYARZA / UNIDAD MOVIL</t>
  </si>
  <si>
    <t>HUITÉ</t>
  </si>
  <si>
    <r>
      <t xml:space="preserve">Edad </t>
    </r>
    <r>
      <rPr>
        <b/>
        <sz val="10"/>
        <rFont val="Arial"/>
        <family val="2"/>
      </rPr>
      <t>(en años)</t>
    </r>
    <r>
      <rPr>
        <b/>
        <sz val="12"/>
        <rFont val="Arial"/>
        <family val="2"/>
        <charset val="1"/>
      </rPr>
      <t>:</t>
    </r>
  </si>
  <si>
    <t>Plazo en Meses:</t>
  </si>
  <si>
    <t>CUOTA SOBRESALDOS</t>
  </si>
  <si>
    <t>INFORME DE PRÉSTAMO AUTOLIQUIDABLE (BACK TO BACK)</t>
  </si>
  <si>
    <t>Fecha de vencimiento:</t>
  </si>
  <si>
    <t>Gastos Administrativos:</t>
  </si>
  <si>
    <t>Monto a financiar:</t>
  </si>
  <si>
    <t>GERENCIA DE CANALES DE COMERCIALIZACIÓN</t>
  </si>
  <si>
    <t>CAPITAL DE TRABAJO</t>
  </si>
  <si>
    <t>GAG AGENCIA CENTRAL</t>
  </si>
  <si>
    <t>Nombredel Representante Legal:</t>
  </si>
  <si>
    <t>NIT de la Empresa:</t>
  </si>
  <si>
    <t>DPI del RL:</t>
  </si>
  <si>
    <t>Empresa Solicitante:</t>
  </si>
  <si>
    <t>Fecha de Inicio de Operaciones:</t>
  </si>
  <si>
    <t>Monto Máximo a Financiar:</t>
  </si>
  <si>
    <t>Fecha de Solicitud:</t>
  </si>
  <si>
    <t>Incremento de tasa ofrecido:</t>
  </si>
  <si>
    <t>Cuenta</t>
  </si>
  <si>
    <t>Nombre de la Empresa:</t>
  </si>
  <si>
    <t>Representante Legal:</t>
  </si>
  <si>
    <t>Municipio:</t>
  </si>
  <si>
    <t>Fecha de inicio de operación:</t>
  </si>
  <si>
    <t>Fecha de la solicitud:</t>
  </si>
  <si>
    <t>Cuenta:</t>
  </si>
  <si>
    <t>Total a desembolsar</t>
  </si>
  <si>
    <t>Máximo a ofrecer (90% con gastos administrativos)</t>
  </si>
  <si>
    <t>CERTIFICADO PLAZO FIJO</t>
  </si>
  <si>
    <t>DORA PATRICIA JIMENEZ PINEDA</t>
  </si>
  <si>
    <t>CASADA</t>
  </si>
  <si>
    <t>3RA. AVENIDA 54-7 COLONIA CASTAÑA, ZONA 11, GUATEMALA.</t>
  </si>
  <si>
    <t>1642-15891-0101</t>
  </si>
  <si>
    <t>VILLA NUEVA</t>
  </si>
  <si>
    <t>GUATEMALA</t>
  </si>
  <si>
    <t>11426690-5</t>
  </si>
  <si>
    <t>GRUPO EXUMA, SOCIEDAD ANÓNIMA</t>
  </si>
  <si>
    <t>AVENIDA HINCAPIE 15-75 ZONA 13, GUATEMALA</t>
  </si>
  <si>
    <t>33-099-000329-0</t>
  </si>
  <si>
    <t>12 meses</t>
  </si>
  <si>
    <t>08-099-000047-6</t>
  </si>
  <si>
    <t>Cristian Alejandro Gaitán Castro</t>
  </si>
  <si>
    <t>Asesor de Negocios</t>
  </si>
  <si>
    <t>Agencia Central</t>
  </si>
  <si>
    <t>ING. LUIS FERNANDO PELÁEZ GUERRA</t>
  </si>
  <si>
    <t>GERENTE DE BANCA PERSONAS</t>
  </si>
  <si>
    <t>-</t>
  </si>
  <si>
    <t>Cuota: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</si>
</sst>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&quot;Q&quot;* #,##0.00_-;\-&quot;Q&quot;* #,##0.00_-;_-&quot;Q&quot;* &quot;-&quot;??_-;_-@_-"/>
    <numFmt numFmtId="43" formatCode="_-* #,##0.00_-;\-* #,##0.00_-;_-* &quot;-&quot;??_-;_-@_-"/>
    <numFmt numFmtId="164" formatCode="0.00\ %"/>
    <numFmt numFmtId="165" formatCode="_(* #,##0.00_);_(* \(#,##0.00\);_(* \-??_);_(@_)"/>
    <numFmt numFmtId="166" formatCode="_(\Q* #,##0.00_);_(\Q* \(#,##0.00\);_(\Q* \-??_);_(@_)"/>
    <numFmt numFmtId="167" formatCode="0\ %"/>
    <numFmt numFmtId="168" formatCode="[$-100A]dd/mm/yyyy"/>
    <numFmt numFmtId="169" formatCode="d&quot; de &quot;mmmm&quot; de &quot;yyyy"/>
    <numFmt numFmtId="170" formatCode="[$-100A]d&quot; de &quot;mmmm&quot; de &quot;yyyy;@"/>
    <numFmt numFmtId="171" formatCode="&quot;Q&quot;#,##0.00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  <charset val="1"/>
    </font>
    <font>
      <b/>
      <sz val="8"/>
      <name val="Arial"/>
      <family val="2"/>
    </font>
    <font>
      <b/>
      <sz val="10"/>
      <name val="Arial"/>
      <family val="2"/>
    </font>
    <font>
      <sz val="8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7"/>
      <name val="Arial"/>
      <family val="2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</font>
    <font>
      <b/>
      <sz val="9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Arial"/>
      <family val="2"/>
      <charset val="1"/>
    </font>
    <font>
      <sz val="12"/>
      <color theme="1"/>
      <name val="Calibri"/>
      <family val="2"/>
      <scheme val="minor"/>
    </font>
    <font>
      <sz val="12"/>
      <name val="Arial"/>
      <family val="2"/>
    </font>
    <font>
      <sz val="12"/>
      <name val="Calibri"/>
      <family val="2"/>
      <scheme val="minor"/>
    </font>
    <font>
      <sz val="12"/>
      <name val="Arial"/>
      <family val="2"/>
      <charset val="1"/>
    </font>
    <font>
      <sz val="16"/>
      <name val="Arial"/>
      <family val="2"/>
    </font>
    <font>
      <b/>
      <sz val="16"/>
      <name val="Arial"/>
      <family val="2"/>
    </font>
    <font>
      <b/>
      <u/>
      <sz val="16"/>
      <name val="Arial"/>
      <family val="2"/>
    </font>
    <font>
      <b/>
      <u/>
      <sz val="16"/>
      <color rgb="FFFF0000"/>
      <name val="Arial"/>
      <family val="2"/>
    </font>
    <font>
      <sz val="16"/>
      <color theme="1"/>
      <name val="Arial"/>
      <family val="2"/>
    </font>
    <font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</fills>
  <borders count="37">
    <border>
      <left/>
      <right/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9" fontId="1" fillId="0" borderId="0" applyFont="0" applyFill="0" applyBorder="0" applyAlignment="0" applyProtection="0"/>
    <xf numFmtId="0" fontId="2" fillId="0" borderId="0"/>
    <xf numFmtId="165" fontId="3" fillId="0" borderId="0" applyBorder="0" applyProtection="0"/>
    <xf numFmtId="167" fontId="3" fillId="0" borderId="0" applyBorder="0" applyProtection="0"/>
    <xf numFmtId="166" fontId="3" fillId="0" borderId="0" applyBorder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3" fillId="0" borderId="0"/>
    <xf numFmtId="44" fontId="1" fillId="0" borderId="0" applyFont="0" applyFill="0" applyBorder="0" applyAlignment="0" applyProtection="0"/>
  </cellStyleXfs>
  <cellXfs count="187">
    <xf numFmtId="0" fontId="0" fillId="0" borderId="0" xfId="0"/>
    <xf numFmtId="0" fontId="2" fillId="0" borderId="0" xfId="2"/>
    <xf numFmtId="0" fontId="2" fillId="0" borderId="0" xfId="2" applyAlignment="1">
      <alignment horizontal="center" vertical="center"/>
    </xf>
    <xf numFmtId="0" fontId="16" fillId="0" borderId="0" xfId="2" applyFont="1"/>
    <xf numFmtId="0" fontId="5" fillId="0" borderId="0" xfId="2" applyFont="1"/>
    <xf numFmtId="0" fontId="5" fillId="0" borderId="0" xfId="2" applyFont="1" applyAlignment="1">
      <alignment horizontal="center"/>
    </xf>
    <xf numFmtId="0" fontId="7" fillId="0" borderId="0" xfId="2" applyFont="1"/>
    <xf numFmtId="0" fontId="4" fillId="0" borderId="0" xfId="2" applyFont="1"/>
    <xf numFmtId="1" fontId="2" fillId="0" borderId="0" xfId="2" applyNumberFormat="1"/>
    <xf numFmtId="0" fontId="2" fillId="9" borderId="0" xfId="2" applyFill="1"/>
    <xf numFmtId="0" fontId="2" fillId="0" borderId="9" xfId="2" applyBorder="1" applyAlignment="1">
      <alignment horizontal="center"/>
    </xf>
    <xf numFmtId="0" fontId="2" fillId="0" borderId="10" xfId="2" applyBorder="1" applyAlignment="1">
      <alignment horizontal="center"/>
    </xf>
    <xf numFmtId="0" fontId="2" fillId="0" borderId="11" xfId="2" applyBorder="1" applyAlignment="1">
      <alignment horizontal="center"/>
    </xf>
    <xf numFmtId="0" fontId="11" fillId="6" borderId="0" xfId="2" applyFont="1" applyFill="1"/>
    <xf numFmtId="0" fontId="6" fillId="6" borderId="0" xfId="2" applyFont="1" applyFill="1" applyAlignment="1">
      <alignment horizontal="center"/>
    </xf>
    <xf numFmtId="4" fontId="5" fillId="0" borderId="0" xfId="2" applyNumberFormat="1" applyFont="1"/>
    <xf numFmtId="0" fontId="2" fillId="6" borderId="0" xfId="2" applyFill="1"/>
    <xf numFmtId="0" fontId="5" fillId="0" borderId="15" xfId="2" applyFont="1" applyBorder="1" applyAlignment="1">
      <alignment horizontal="center" vertical="center" wrapText="1"/>
    </xf>
    <xf numFmtId="0" fontId="2" fillId="0" borderId="0" xfId="2" applyAlignment="1">
      <alignment vertical="center"/>
    </xf>
    <xf numFmtId="0" fontId="5" fillId="0" borderId="5" xfId="2" applyFont="1" applyBorder="1" applyAlignment="1">
      <alignment horizontal="center" vertical="center" wrapText="1"/>
    </xf>
    <xf numFmtId="0" fontId="15" fillId="9" borderId="16" xfId="2" applyFont="1" applyFill="1" applyBorder="1" applyAlignment="1">
      <alignment horizontal="center" vertical="center" wrapText="1"/>
    </xf>
    <xf numFmtId="0" fontId="5" fillId="6" borderId="15" xfId="2" applyFont="1" applyFill="1" applyBorder="1" applyAlignment="1">
      <alignment horizontal="center" vertical="center" wrapText="1"/>
    </xf>
    <xf numFmtId="0" fontId="5" fillId="6" borderId="5" xfId="2" applyFont="1" applyFill="1" applyBorder="1" applyAlignment="1">
      <alignment horizontal="center" vertical="center" wrapText="1"/>
    </xf>
    <xf numFmtId="43" fontId="15" fillId="8" borderId="22" xfId="6" applyFont="1" applyFill="1" applyBorder="1" applyAlignment="1" applyProtection="1">
      <alignment horizontal="center" vertical="center" wrapText="1"/>
    </xf>
    <xf numFmtId="0" fontId="2" fillId="0" borderId="0" xfId="2" applyAlignment="1">
      <alignment horizontal="left"/>
    </xf>
    <xf numFmtId="4" fontId="2" fillId="2" borderId="17" xfId="2" applyNumberFormat="1" applyFill="1" applyBorder="1" applyAlignment="1">
      <alignment horizontal="right"/>
    </xf>
    <xf numFmtId="0" fontId="2" fillId="0" borderId="12" xfId="2" applyBorder="1" applyAlignment="1">
      <alignment horizontal="left"/>
    </xf>
    <xf numFmtId="0" fontId="2" fillId="2" borderId="21" xfId="2" applyFill="1" applyBorder="1" applyAlignment="1">
      <alignment horizontal="center"/>
    </xf>
    <xf numFmtId="10" fontId="2" fillId="2" borderId="21" xfId="2" applyNumberFormat="1" applyFill="1" applyBorder="1" applyAlignment="1">
      <alignment horizontal="center"/>
    </xf>
    <xf numFmtId="4" fontId="5" fillId="2" borderId="18" xfId="2" applyNumberFormat="1" applyFont="1" applyFill="1" applyBorder="1"/>
    <xf numFmtId="4" fontId="2" fillId="2" borderId="17" xfId="2" applyNumberFormat="1" applyFill="1" applyBorder="1" applyAlignment="1">
      <alignment horizontal="center" vertical="center"/>
    </xf>
    <xf numFmtId="0" fontId="2" fillId="2" borderId="21" xfId="2" applyFill="1" applyBorder="1" applyAlignment="1">
      <alignment horizontal="center" vertical="center"/>
    </xf>
    <xf numFmtId="10" fontId="2" fillId="2" borderId="21" xfId="2" applyNumberFormat="1" applyFill="1" applyBorder="1" applyAlignment="1">
      <alignment horizontal="center" vertical="center"/>
    </xf>
    <xf numFmtId="43" fontId="5" fillId="2" borderId="23" xfId="2" applyNumberFormat="1" applyFont="1" applyFill="1" applyBorder="1" applyAlignment="1">
      <alignment horizontal="center" vertical="center"/>
    </xf>
    <xf numFmtId="0" fontId="2" fillId="0" borderId="0" xfId="2" applyAlignment="1">
      <alignment horizontal="left" indent="2"/>
    </xf>
    <xf numFmtId="0" fontId="12" fillId="6" borderId="0" xfId="2" applyFont="1" applyFill="1"/>
    <xf numFmtId="0" fontId="9" fillId="10" borderId="27" xfId="2" applyFont="1" applyFill="1" applyBorder="1" applyAlignment="1">
      <alignment horizontal="center" vertical="center"/>
    </xf>
    <xf numFmtId="0" fontId="2" fillId="9" borderId="0" xfId="2" applyFill="1" applyAlignment="1">
      <alignment horizontal="center" vertical="center"/>
    </xf>
    <xf numFmtId="0" fontId="8" fillId="10" borderId="10" xfId="2" applyFont="1" applyFill="1" applyBorder="1" applyAlignment="1">
      <alignment horizontal="center" vertical="center"/>
    </xf>
    <xf numFmtId="0" fontId="9" fillId="10" borderId="26" xfId="2" applyFont="1" applyFill="1" applyBorder="1" applyAlignment="1">
      <alignment horizontal="center" vertical="center"/>
    </xf>
    <xf numFmtId="4" fontId="9" fillId="10" borderId="0" xfId="2" applyNumberFormat="1" applyFont="1" applyFill="1" applyAlignment="1">
      <alignment horizontal="center"/>
    </xf>
    <xf numFmtId="4" fontId="2" fillId="0" borderId="0" xfId="2" applyNumberFormat="1" applyAlignment="1">
      <alignment horizontal="center"/>
    </xf>
    <xf numFmtId="1" fontId="9" fillId="0" borderId="5" xfId="2" applyNumberFormat="1" applyFont="1" applyBorder="1" applyAlignment="1">
      <alignment horizontal="center"/>
    </xf>
    <xf numFmtId="4" fontId="9" fillId="0" borderId="0" xfId="2" applyNumberFormat="1" applyFont="1" applyAlignment="1">
      <alignment horizontal="center"/>
    </xf>
    <xf numFmtId="4" fontId="9" fillId="0" borderId="6" xfId="2" applyNumberFormat="1" applyFont="1" applyBorder="1" applyAlignment="1">
      <alignment horizontal="center"/>
    </xf>
    <xf numFmtId="0" fontId="9" fillId="6" borderId="6" xfId="2" applyFont="1" applyFill="1" applyBorder="1" applyAlignment="1">
      <alignment horizontal="center"/>
    </xf>
    <xf numFmtId="43" fontId="9" fillId="6" borderId="5" xfId="6" applyFont="1" applyFill="1" applyBorder="1" applyAlignment="1" applyProtection="1">
      <alignment horizontal="center"/>
    </xf>
    <xf numFmtId="0" fontId="9" fillId="6" borderId="0" xfId="2" applyFont="1" applyFill="1" applyAlignment="1">
      <alignment horizontal="center"/>
    </xf>
    <xf numFmtId="4" fontId="9" fillId="0" borderId="5" xfId="2" applyNumberFormat="1" applyFont="1" applyBorder="1" applyAlignment="1">
      <alignment horizontal="center"/>
    </xf>
    <xf numFmtId="0" fontId="9" fillId="6" borderId="5" xfId="2" applyFont="1" applyFill="1" applyBorder="1" applyAlignment="1">
      <alignment horizontal="center"/>
    </xf>
    <xf numFmtId="43" fontId="9" fillId="6" borderId="6" xfId="2" applyNumberFormat="1" applyFont="1" applyFill="1" applyBorder="1" applyAlignment="1">
      <alignment horizontal="center"/>
    </xf>
    <xf numFmtId="43" fontId="9" fillId="6" borderId="5" xfId="2" applyNumberFormat="1" applyFont="1" applyFill="1" applyBorder="1" applyAlignment="1">
      <alignment horizontal="center"/>
    </xf>
    <xf numFmtId="43" fontId="9" fillId="6" borderId="6" xfId="6" applyFont="1" applyFill="1" applyBorder="1" applyAlignment="1" applyProtection="1">
      <alignment horizontal="center"/>
    </xf>
    <xf numFmtId="1" fontId="8" fillId="2" borderId="5" xfId="2" applyNumberFormat="1" applyFont="1" applyFill="1" applyBorder="1" applyAlignment="1">
      <alignment horizontal="center"/>
    </xf>
    <xf numFmtId="4" fontId="8" fillId="2" borderId="5" xfId="2" applyNumberFormat="1" applyFont="1" applyFill="1" applyBorder="1" applyAlignment="1">
      <alignment horizontal="center"/>
    </xf>
    <xf numFmtId="4" fontId="8" fillId="2" borderId="5" xfId="2" applyNumberFormat="1" applyFont="1" applyFill="1" applyBorder="1" applyAlignment="1">
      <alignment horizontal="right"/>
    </xf>
    <xf numFmtId="0" fontId="8" fillId="2" borderId="5" xfId="2" applyFont="1" applyFill="1" applyBorder="1" applyAlignment="1">
      <alignment horizontal="center"/>
    </xf>
    <xf numFmtId="43" fontId="8" fillId="2" borderId="5" xfId="2" applyNumberFormat="1" applyFont="1" applyFill="1" applyBorder="1" applyAlignment="1">
      <alignment horizontal="center"/>
    </xf>
    <xf numFmtId="43" fontId="8" fillId="2" borderId="5" xfId="6" applyFont="1" applyFill="1" applyBorder="1" applyAlignment="1" applyProtection="1">
      <alignment horizontal="center"/>
    </xf>
    <xf numFmtId="0" fontId="9" fillId="0" borderId="5" xfId="2" applyFont="1" applyBorder="1"/>
    <xf numFmtId="0" fontId="8" fillId="2" borderId="5" xfId="2" applyFont="1" applyFill="1" applyBorder="1"/>
    <xf numFmtId="4" fontId="8" fillId="2" borderId="5" xfId="2" applyNumberFormat="1" applyFont="1" applyFill="1" applyBorder="1"/>
    <xf numFmtId="4" fontId="9" fillId="0" borderId="5" xfId="2" applyNumberFormat="1" applyFont="1" applyBorder="1"/>
    <xf numFmtId="4" fontId="8" fillId="0" borderId="5" xfId="2" applyNumberFormat="1" applyFont="1" applyBorder="1"/>
    <xf numFmtId="1" fontId="2" fillId="0" borderId="0" xfId="2" applyNumberFormat="1" applyAlignment="1">
      <alignment horizontal="center"/>
    </xf>
    <xf numFmtId="0" fontId="0" fillId="0" borderId="0" xfId="0" applyProtection="1">
      <protection locked="0"/>
    </xf>
    <xf numFmtId="0" fontId="17" fillId="0" borderId="0" xfId="0" applyFont="1" applyProtection="1">
      <protection locked="0"/>
    </xf>
    <xf numFmtId="0" fontId="18" fillId="0" borderId="0" xfId="0" applyFont="1" applyProtection="1">
      <protection locked="0"/>
    </xf>
    <xf numFmtId="170" fontId="20" fillId="0" borderId="14" xfId="0" applyNumberFormat="1" applyFont="1" applyBorder="1" applyAlignment="1" applyProtection="1">
      <alignment horizontal="left"/>
      <protection locked="0"/>
    </xf>
    <xf numFmtId="170" fontId="20" fillId="0" borderId="0" xfId="0" applyNumberFormat="1" applyFont="1" applyProtection="1">
      <protection locked="0"/>
    </xf>
    <xf numFmtId="0" fontId="20" fillId="0" borderId="0" xfId="0" applyFont="1" applyAlignment="1" applyProtection="1">
      <alignment horizontal="left"/>
      <protection locked="0"/>
    </xf>
    <xf numFmtId="0" fontId="20" fillId="0" borderId="0" xfId="0" applyFont="1" applyProtection="1">
      <protection locked="0"/>
    </xf>
    <xf numFmtId="0" fontId="20" fillId="0" borderId="16" xfId="0" applyFont="1" applyBorder="1" applyAlignment="1" applyProtection="1">
      <alignment horizontal="left"/>
      <protection locked="0"/>
    </xf>
    <xf numFmtId="1" fontId="20" fillId="0" borderId="0" xfId="0" applyNumberFormat="1" applyFont="1" applyProtection="1">
      <protection locked="0"/>
    </xf>
    <xf numFmtId="1" fontId="20" fillId="0" borderId="16" xfId="0" applyNumberFormat="1" applyFont="1" applyBorder="1" applyAlignment="1" applyProtection="1">
      <alignment horizontal="left"/>
      <protection locked="0"/>
    </xf>
    <xf numFmtId="170" fontId="20" fillId="0" borderId="16" xfId="0" applyNumberFormat="1" applyFont="1" applyBorder="1" applyAlignment="1" applyProtection="1">
      <alignment horizontal="left"/>
      <protection locked="0"/>
    </xf>
    <xf numFmtId="171" fontId="20" fillId="0" borderId="16" xfId="0" applyNumberFormat="1" applyFont="1" applyBorder="1" applyAlignment="1" applyProtection="1">
      <alignment horizontal="left"/>
      <protection locked="0"/>
    </xf>
    <xf numFmtId="171" fontId="20" fillId="0" borderId="14" xfId="0" applyNumberFormat="1" applyFont="1" applyBorder="1" applyAlignment="1" applyProtection="1">
      <alignment horizontal="left"/>
      <protection locked="0"/>
    </xf>
    <xf numFmtId="171" fontId="20" fillId="0" borderId="16" xfId="0" applyNumberFormat="1" applyFont="1" applyBorder="1" applyAlignment="1" applyProtection="1">
      <alignment horizontal="left" wrapText="1"/>
      <protection locked="0"/>
    </xf>
    <xf numFmtId="9" fontId="20" fillId="0" borderId="16" xfId="1" applyFont="1" applyBorder="1" applyAlignment="1" applyProtection="1">
      <alignment horizontal="left"/>
      <protection locked="0"/>
    </xf>
    <xf numFmtId="0" fontId="22" fillId="0" borderId="22" xfId="2" applyFont="1" applyBorder="1" applyProtection="1">
      <protection locked="0"/>
    </xf>
    <xf numFmtId="171" fontId="23" fillId="0" borderId="32" xfId="3" applyNumberFormat="1" applyFont="1" applyBorder="1" applyAlignment="1" applyProtection="1">
      <alignment horizontal="left"/>
      <protection locked="0"/>
    </xf>
    <xf numFmtId="0" fontId="20" fillId="0" borderId="32" xfId="0" applyFont="1" applyBorder="1" applyProtection="1">
      <protection locked="0"/>
    </xf>
    <xf numFmtId="10" fontId="20" fillId="0" borderId="32" xfId="1" applyNumberFormat="1" applyFont="1" applyBorder="1" applyAlignment="1" applyProtection="1">
      <alignment horizontal="left"/>
      <protection locked="0"/>
    </xf>
    <xf numFmtId="170" fontId="20" fillId="0" borderId="32" xfId="0" applyNumberFormat="1" applyFont="1" applyBorder="1" applyAlignment="1" applyProtection="1">
      <alignment horizontal="left"/>
      <protection locked="0"/>
    </xf>
    <xf numFmtId="171" fontId="20" fillId="0" borderId="32" xfId="0" applyNumberFormat="1" applyFont="1" applyBorder="1" applyAlignment="1" applyProtection="1">
      <alignment horizontal="left"/>
      <protection locked="0"/>
    </xf>
    <xf numFmtId="0" fontId="20" fillId="0" borderId="33" xfId="0" applyFont="1" applyBorder="1" applyProtection="1">
      <protection locked="0"/>
    </xf>
    <xf numFmtId="1" fontId="20" fillId="0" borderId="20" xfId="0" applyNumberFormat="1" applyFont="1" applyBorder="1" applyAlignment="1" applyProtection="1">
      <alignment horizontal="left"/>
      <protection locked="0"/>
    </xf>
    <xf numFmtId="0" fontId="19" fillId="2" borderId="13" xfId="2" applyFont="1" applyFill="1" applyBorder="1" applyProtection="1">
      <protection hidden="1"/>
    </xf>
    <xf numFmtId="0" fontId="19" fillId="2" borderId="19" xfId="2" applyFont="1" applyFill="1" applyBorder="1" applyProtection="1">
      <protection hidden="1"/>
    </xf>
    <xf numFmtId="0" fontId="19" fillId="2" borderId="15" xfId="2" applyFont="1" applyFill="1" applyBorder="1" applyProtection="1">
      <protection hidden="1"/>
    </xf>
    <xf numFmtId="170" fontId="20" fillId="5" borderId="20" xfId="0" applyNumberFormat="1" applyFont="1" applyFill="1" applyBorder="1" applyAlignment="1" applyProtection="1">
      <alignment horizontal="left"/>
      <protection hidden="1"/>
    </xf>
    <xf numFmtId="0" fontId="19" fillId="4" borderId="13" xfId="2" applyFont="1" applyFill="1" applyBorder="1" applyProtection="1">
      <protection hidden="1"/>
    </xf>
    <xf numFmtId="0" fontId="19" fillId="4" borderId="15" xfId="2" applyFont="1" applyFill="1" applyBorder="1" applyProtection="1">
      <protection hidden="1"/>
    </xf>
    <xf numFmtId="10" fontId="20" fillId="5" borderId="16" xfId="1" applyNumberFormat="1" applyFont="1" applyFill="1" applyBorder="1" applyAlignment="1" applyProtection="1">
      <alignment horizontal="left"/>
      <protection hidden="1"/>
    </xf>
    <xf numFmtId="0" fontId="19" fillId="3" borderId="29" xfId="2" applyFont="1" applyFill="1" applyBorder="1" applyProtection="1">
      <protection hidden="1"/>
    </xf>
    <xf numFmtId="0" fontId="19" fillId="3" borderId="30" xfId="2" applyFont="1" applyFill="1" applyBorder="1" applyProtection="1">
      <protection hidden="1"/>
    </xf>
    <xf numFmtId="0" fontId="19" fillId="3" borderId="9" xfId="2" applyFont="1" applyFill="1" applyBorder="1" applyProtection="1">
      <protection hidden="1"/>
    </xf>
    <xf numFmtId="0" fontId="19" fillId="3" borderId="31" xfId="2" applyFont="1" applyFill="1" applyBorder="1" applyAlignment="1" applyProtection="1">
      <alignment wrapText="1"/>
      <protection hidden="1"/>
    </xf>
    <xf numFmtId="0" fontId="18" fillId="3" borderId="0" xfId="0" applyFont="1" applyFill="1" applyProtection="1">
      <protection hidden="1"/>
    </xf>
    <xf numFmtId="0" fontId="20" fillId="3" borderId="0" xfId="0" applyFont="1" applyFill="1" applyProtection="1">
      <protection hidden="1"/>
    </xf>
    <xf numFmtId="0" fontId="18" fillId="0" borderId="0" xfId="0" applyFont="1" applyAlignment="1" applyProtection="1">
      <alignment horizontal="left"/>
      <protection hidden="1"/>
    </xf>
    <xf numFmtId="0" fontId="20" fillId="0" borderId="0" xfId="0" applyFont="1" applyProtection="1">
      <protection hidden="1"/>
    </xf>
    <xf numFmtId="0" fontId="20" fillId="0" borderId="0" xfId="0" applyFont="1" applyAlignment="1" applyProtection="1">
      <alignment horizontal="left"/>
      <protection hidden="1"/>
    </xf>
    <xf numFmtId="0" fontId="19" fillId="4" borderId="34" xfId="2" applyFont="1" applyFill="1" applyBorder="1" applyProtection="1">
      <protection hidden="1"/>
    </xf>
    <xf numFmtId="44" fontId="20" fillId="0" borderId="35" xfId="9" applyFont="1" applyBorder="1" applyAlignment="1" applyProtection="1">
      <alignment horizontal="center"/>
      <protection locked="0"/>
    </xf>
    <xf numFmtId="1" fontId="21" fillId="0" borderId="32" xfId="2" applyNumberFormat="1" applyFont="1" applyBorder="1" applyAlignment="1" applyProtection="1">
      <alignment horizontal="left"/>
      <protection locked="0"/>
    </xf>
    <xf numFmtId="0" fontId="20" fillId="0" borderId="16" xfId="0" applyFont="1" applyBorder="1" applyAlignment="1" applyProtection="1">
      <alignment horizontal="left" wrapText="1"/>
      <protection locked="0"/>
    </xf>
    <xf numFmtId="0" fontId="24" fillId="0" borderId="0" xfId="2" applyFont="1"/>
    <xf numFmtId="0" fontId="25" fillId="0" borderId="0" xfId="2" applyFont="1" applyAlignment="1">
      <alignment horizontal="center"/>
    </xf>
    <xf numFmtId="0" fontId="25" fillId="0" borderId="0" xfId="2" applyFont="1"/>
    <xf numFmtId="0" fontId="24" fillId="0" borderId="0" xfId="2" applyFont="1" applyProtection="1">
      <protection locked="0"/>
    </xf>
    <xf numFmtId="0" fontId="24" fillId="0" borderId="2" xfId="2" applyFont="1" applyBorder="1"/>
    <xf numFmtId="0" fontId="25" fillId="0" borderId="2" xfId="2" applyFont="1" applyBorder="1"/>
    <xf numFmtId="169" fontId="25" fillId="0" borderId="2" xfId="2" applyNumberFormat="1" applyFont="1" applyBorder="1"/>
    <xf numFmtId="0" fontId="25" fillId="0" borderId="0" xfId="2" applyFont="1" applyAlignment="1">
      <alignment horizontal="left"/>
    </xf>
    <xf numFmtId="0" fontId="26" fillId="0" borderId="0" xfId="2" applyFont="1" applyAlignment="1">
      <alignment horizontal="center"/>
    </xf>
    <xf numFmtId="0" fontId="26" fillId="0" borderId="0" xfId="2" applyFont="1" applyAlignment="1" applyProtection="1">
      <alignment horizontal="left"/>
      <protection locked="0"/>
    </xf>
    <xf numFmtId="0" fontId="26" fillId="0" borderId="0" xfId="2" applyFont="1" applyAlignment="1">
      <alignment horizontal="left"/>
    </xf>
    <xf numFmtId="0" fontId="27" fillId="0" borderId="0" xfId="2" applyFont="1" applyAlignment="1" applyProtection="1">
      <alignment horizontal="left"/>
      <protection locked="0"/>
    </xf>
    <xf numFmtId="0" fontId="25" fillId="0" borderId="0" xfId="2" applyFont="1" applyAlignment="1">
      <alignment horizontal="left" vertical="center"/>
    </xf>
    <xf numFmtId="0" fontId="25" fillId="0" borderId="0" xfId="2" applyFont="1" applyAlignment="1">
      <alignment vertical="center"/>
    </xf>
    <xf numFmtId="1" fontId="24" fillId="0" borderId="0" xfId="2" applyNumberFormat="1" applyFont="1" applyAlignment="1">
      <alignment horizontal="left" vertical="center"/>
    </xf>
    <xf numFmtId="0" fontId="24" fillId="0" borderId="0" xfId="2" applyFont="1" applyAlignment="1">
      <alignment horizontal="left"/>
    </xf>
    <xf numFmtId="0" fontId="24" fillId="0" borderId="0" xfId="2" applyFont="1" applyAlignment="1">
      <alignment horizontal="center"/>
    </xf>
    <xf numFmtId="166" fontId="24" fillId="0" borderId="0" xfId="5" applyFont="1" applyBorder="1" applyProtection="1"/>
    <xf numFmtId="0" fontId="26" fillId="0" borderId="0" xfId="2" applyFont="1"/>
    <xf numFmtId="10" fontId="24" fillId="0" borderId="0" xfId="1" applyNumberFormat="1" applyFont="1" applyAlignment="1" applyProtection="1">
      <alignment horizontal="left"/>
    </xf>
    <xf numFmtId="171" fontId="24" fillId="0" borderId="0" xfId="3" applyNumberFormat="1" applyFont="1" applyBorder="1" applyAlignment="1" applyProtection="1">
      <alignment horizontal="left"/>
    </xf>
    <xf numFmtId="0" fontId="25" fillId="0" borderId="0" xfId="2" applyFont="1" applyProtection="1">
      <protection locked="0"/>
    </xf>
    <xf numFmtId="166" fontId="25" fillId="0" borderId="0" xfId="2" applyNumberFormat="1" applyFont="1" applyProtection="1">
      <protection locked="0"/>
    </xf>
    <xf numFmtId="166" fontId="24" fillId="0" borderId="0" xfId="2" applyNumberFormat="1" applyFont="1" applyProtection="1">
      <protection locked="0"/>
    </xf>
    <xf numFmtId="166" fontId="25" fillId="0" borderId="0" xfId="2" applyNumberFormat="1" applyFont="1"/>
    <xf numFmtId="44" fontId="24" fillId="0" borderId="0" xfId="2" applyNumberFormat="1" applyFont="1"/>
    <xf numFmtId="14" fontId="24" fillId="0" borderId="0" xfId="2" applyNumberFormat="1" applyFont="1" applyAlignment="1">
      <alignment horizontal="center"/>
    </xf>
    <xf numFmtId="164" fontId="24" fillId="0" borderId="0" xfId="2" applyNumberFormat="1" applyFont="1" applyAlignment="1">
      <alignment horizontal="left"/>
    </xf>
    <xf numFmtId="164" fontId="28" fillId="0" borderId="0" xfId="4" applyNumberFormat="1" applyFont="1" applyBorder="1" applyAlignment="1" applyProtection="1">
      <alignment horizontal="left"/>
    </xf>
    <xf numFmtId="171" fontId="28" fillId="0" borderId="0" xfId="3" applyNumberFormat="1" applyFont="1" applyBorder="1" applyProtection="1"/>
    <xf numFmtId="171" fontId="25" fillId="0" borderId="1" xfId="2" applyNumberFormat="1" applyFont="1" applyBorder="1"/>
    <xf numFmtId="171" fontId="25" fillId="0" borderId="0" xfId="2" applyNumberFormat="1" applyFont="1"/>
    <xf numFmtId="0" fontId="24" fillId="0" borderId="3" xfId="2" applyFont="1" applyBorder="1"/>
    <xf numFmtId="0" fontId="25" fillId="0" borderId="0" xfId="2" applyFont="1" applyAlignment="1">
      <alignment horizontal="center" vertical="center" wrapText="1"/>
    </xf>
    <xf numFmtId="0" fontId="24" fillId="0" borderId="4" xfId="2" applyFont="1" applyBorder="1" applyAlignment="1">
      <alignment horizontal="center"/>
    </xf>
    <xf numFmtId="0" fontId="19" fillId="4" borderId="31" xfId="2" applyFont="1" applyFill="1" applyBorder="1" applyAlignment="1" applyProtection="1">
      <alignment horizontal="center" vertical="center" wrapText="1"/>
      <protection hidden="1"/>
    </xf>
    <xf numFmtId="44" fontId="18" fillId="0" borderId="36" xfId="0" applyNumberFormat="1" applyFont="1" applyBorder="1" applyAlignment="1" applyProtection="1">
      <alignment vertical="center"/>
      <protection locked="0"/>
    </xf>
    <xf numFmtId="44" fontId="29" fillId="0" borderId="0" xfId="9" applyFont="1" applyProtection="1">
      <protection locked="0"/>
    </xf>
    <xf numFmtId="0" fontId="30" fillId="0" borderId="0" xfId="0" applyFont="1" applyProtection="1">
      <protection locked="0"/>
    </xf>
    <xf numFmtId="0" fontId="30" fillId="0" borderId="0" xfId="0" applyFont="1" applyAlignment="1" applyProtection="1">
      <alignment horizontal="left"/>
      <protection locked="0"/>
    </xf>
    <xf numFmtId="0" fontId="31" fillId="0" borderId="0" xfId="0" applyFont="1" applyProtection="1">
      <protection locked="0"/>
    </xf>
    <xf numFmtId="0" fontId="29" fillId="0" borderId="0" xfId="0" applyFont="1" applyProtection="1">
      <protection locked="0"/>
    </xf>
    <xf numFmtId="44" fontId="29" fillId="0" borderId="0" xfId="0" applyNumberFormat="1" applyFont="1" applyProtection="1">
      <protection locked="0"/>
    </xf>
    <xf numFmtId="44" fontId="25" fillId="0" borderId="0" xfId="9" applyFont="1" applyAlignment="1">
      <alignment horizontal="center"/>
    </xf>
    <xf numFmtId="9" fontId="32" fillId="0" borderId="0" xfId="2" applyNumberFormat="1" applyFont="1"/>
    <xf numFmtId="0" fontId="18" fillId="5" borderId="7" xfId="0" applyFont="1" applyFill="1" applyBorder="1" applyAlignment="1" applyProtection="1">
      <alignment horizontal="center"/>
      <protection hidden="1"/>
    </xf>
    <xf numFmtId="0" fontId="18" fillId="5" borderId="8" xfId="0" applyFont="1" applyFill="1" applyBorder="1" applyAlignment="1" applyProtection="1">
      <alignment horizontal="center"/>
      <protection hidden="1"/>
    </xf>
    <xf numFmtId="0" fontId="18" fillId="11" borderId="7" xfId="0" applyFont="1" applyFill="1" applyBorder="1" applyAlignment="1" applyProtection="1">
      <alignment horizontal="center"/>
      <protection hidden="1"/>
    </xf>
    <xf numFmtId="0" fontId="18" fillId="11" borderId="8" xfId="0" applyFont="1" applyFill="1" applyBorder="1" applyAlignment="1" applyProtection="1">
      <alignment horizontal="center"/>
      <protection hidden="1"/>
    </xf>
    <xf numFmtId="0" fontId="18" fillId="4" borderId="24" xfId="0" applyFont="1" applyFill="1" applyBorder="1" applyAlignment="1" applyProtection="1">
      <alignment horizontal="center"/>
      <protection hidden="1"/>
    </xf>
    <xf numFmtId="0" fontId="18" fillId="4" borderId="25" xfId="0" applyFont="1" applyFill="1" applyBorder="1" applyAlignment="1" applyProtection="1">
      <alignment horizontal="center"/>
      <protection hidden="1"/>
    </xf>
    <xf numFmtId="1" fontId="8" fillId="10" borderId="5" xfId="2" applyNumberFormat="1" applyFont="1" applyFill="1" applyBorder="1" applyAlignment="1">
      <alignment horizontal="center" vertical="center" wrapText="1"/>
    </xf>
    <xf numFmtId="0" fontId="15" fillId="9" borderId="0" xfId="2" applyFont="1" applyFill="1" applyAlignment="1">
      <alignment horizontal="center"/>
    </xf>
    <xf numFmtId="0" fontId="15" fillId="9" borderId="12" xfId="2" applyFont="1" applyFill="1" applyBorder="1" applyAlignment="1">
      <alignment horizontal="center"/>
    </xf>
    <xf numFmtId="0" fontId="15" fillId="8" borderId="28" xfId="2" applyFont="1" applyFill="1" applyBorder="1" applyAlignment="1">
      <alignment horizontal="center"/>
    </xf>
    <xf numFmtId="0" fontId="15" fillId="8" borderId="27" xfId="2" applyFont="1" applyFill="1" applyBorder="1" applyAlignment="1">
      <alignment horizontal="center"/>
    </xf>
    <xf numFmtId="0" fontId="14" fillId="7" borderId="5" xfId="2" applyFont="1" applyFill="1" applyBorder="1" applyAlignment="1">
      <alignment horizontal="center" vertical="center" wrapText="1"/>
    </xf>
    <xf numFmtId="4" fontId="14" fillId="7" borderId="5" xfId="2" applyNumberFormat="1" applyFont="1" applyFill="1" applyBorder="1" applyAlignment="1">
      <alignment horizontal="center" vertical="center"/>
    </xf>
    <xf numFmtId="4" fontId="14" fillId="7" borderId="5" xfId="2" applyNumberFormat="1" applyFont="1" applyFill="1" applyBorder="1" applyAlignment="1">
      <alignment horizontal="center" vertical="center" wrapText="1"/>
    </xf>
    <xf numFmtId="0" fontId="10" fillId="0" borderId="0" xfId="2" applyFont="1" applyAlignment="1">
      <alignment horizontal="center" vertical="center"/>
    </xf>
    <xf numFmtId="2" fontId="8" fillId="10" borderId="5" xfId="2" applyNumberFormat="1" applyFont="1" applyFill="1" applyBorder="1" applyAlignment="1">
      <alignment horizontal="center" vertical="center"/>
    </xf>
    <xf numFmtId="0" fontId="8" fillId="10" borderId="5" xfId="2" applyFont="1" applyFill="1" applyBorder="1" applyAlignment="1">
      <alignment horizontal="center" vertical="center" wrapText="1"/>
    </xf>
    <xf numFmtId="0" fontId="8" fillId="10" borderId="5" xfId="2" applyFont="1" applyFill="1" applyBorder="1" applyAlignment="1">
      <alignment horizontal="center" vertical="center"/>
    </xf>
    <xf numFmtId="0" fontId="25" fillId="0" borderId="0" xfId="2" applyFont="1" applyAlignment="1">
      <alignment horizontal="center" vertical="center" wrapText="1"/>
    </xf>
    <xf numFmtId="170" fontId="24" fillId="0" borderId="0" xfId="2" applyNumberFormat="1" applyFont="1" applyAlignment="1">
      <alignment horizontal="center"/>
    </xf>
    <xf numFmtId="0" fontId="26" fillId="0" borderId="0" xfId="2" applyFont="1" applyAlignment="1">
      <alignment horizontal="center"/>
    </xf>
    <xf numFmtId="0" fontId="25" fillId="0" borderId="0" xfId="2" applyFont="1" applyAlignment="1">
      <alignment horizontal="center"/>
    </xf>
    <xf numFmtId="0" fontId="24" fillId="0" borderId="0" xfId="2" applyFont="1" applyAlignment="1">
      <alignment horizontal="left"/>
    </xf>
    <xf numFmtId="169" fontId="24" fillId="0" borderId="2" xfId="2" applyNumberFormat="1" applyFont="1" applyBorder="1" applyAlignment="1">
      <alignment horizontal="center"/>
    </xf>
    <xf numFmtId="0" fontId="25" fillId="0" borderId="0" xfId="2" applyFont="1" applyAlignment="1">
      <alignment horizontal="left" vertical="center"/>
    </xf>
    <xf numFmtId="0" fontId="24" fillId="0" borderId="0" xfId="2" applyFont="1" applyAlignment="1">
      <alignment horizontal="left" vertical="center" wrapText="1" indent="2"/>
    </xf>
    <xf numFmtId="0" fontId="24" fillId="0" borderId="0" xfId="2" applyFont="1" applyAlignment="1">
      <alignment horizontal="left" vertical="center" indent="2"/>
    </xf>
    <xf numFmtId="168" fontId="24" fillId="0" borderId="0" xfId="2" applyNumberFormat="1" applyFont="1" applyAlignment="1">
      <alignment horizontal="left" indent="2"/>
    </xf>
    <xf numFmtId="0" fontId="24" fillId="0" borderId="0" xfId="2" applyFont="1" applyAlignment="1">
      <alignment horizontal="left" indent="2"/>
    </xf>
    <xf numFmtId="0" fontId="24" fillId="0" borderId="4" xfId="2" applyFont="1" applyBorder="1" applyAlignment="1">
      <alignment horizontal="center"/>
    </xf>
    <xf numFmtId="0" fontId="24" fillId="0" borderId="0" xfId="2" applyFont="1" applyAlignment="1">
      <alignment horizontal="center"/>
    </xf>
    <xf numFmtId="169" fontId="24" fillId="0" borderId="2" xfId="2" applyNumberFormat="1" applyFont="1" applyBorder="1" applyAlignment="1">
      <alignment horizontal="left"/>
    </xf>
    <xf numFmtId="171" fontId="24" fillId="0" borderId="0" xfId="2" applyNumberFormat="1" applyFont="1" applyAlignment="1">
      <alignment horizontal="left"/>
    </xf>
    <xf numFmtId="0" fontId="24" fillId="0" borderId="4" xfId="2" applyFont="1" applyBorder="1" applyAlignment="1">
      <alignment horizontal="center" vertical="center"/>
    </xf>
  </cellXfs>
  <cellStyles count="10">
    <cellStyle name="Millares 2" xfId="3" xr:uid="{00000000-0005-0000-0000-000000000000}"/>
    <cellStyle name="Millares 3" xfId="6" xr:uid="{00000000-0005-0000-0000-000001000000}"/>
    <cellStyle name="Moneda" xfId="9" builtinId="4"/>
    <cellStyle name="Moneda 2" xfId="5" xr:uid="{00000000-0005-0000-0000-000003000000}"/>
    <cellStyle name="Normal" xfId="0" builtinId="0"/>
    <cellStyle name="Normal 2" xfId="2" xr:uid="{00000000-0005-0000-0000-000005000000}"/>
    <cellStyle name="Normal 3" xfId="8" xr:uid="{00000000-0005-0000-0000-000006000000}"/>
    <cellStyle name="Porcentaje" xfId="1" builtinId="5"/>
    <cellStyle name="Porcentaje 2" xfId="4" xr:uid="{00000000-0005-0000-0000-000008000000}"/>
    <cellStyle name="Porcentaje 3" xfId="7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723900</xdr:colOff>
      <xdr:row>1</xdr:row>
      <xdr:rowOff>0</xdr:rowOff>
    </xdr:from>
    <xdr:to>
      <xdr:col>4</xdr:col>
      <xdr:colOff>0</xdr:colOff>
      <xdr:row>1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B7EBF134-FD20-4F34-A6C3-462DDB588534}"/>
            </a:ext>
          </a:extLst>
        </xdr:cNvPr>
        <xdr:cNvSpPr>
          <a:spLocks noChangeShapeType="1"/>
        </xdr:cNvSpPr>
      </xdr:nvSpPr>
      <xdr:spPr bwMode="auto">
        <a:xfrm>
          <a:off x="1965960" y="160020"/>
          <a:ext cx="228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</xdr:col>
      <xdr:colOff>91440</xdr:colOff>
      <xdr:row>0</xdr:row>
      <xdr:rowOff>0</xdr:rowOff>
    </xdr:from>
    <xdr:to>
      <xdr:col>5</xdr:col>
      <xdr:colOff>142374</xdr:colOff>
      <xdr:row>3</xdr:row>
      <xdr:rowOff>135619</xdr:rowOff>
    </xdr:to>
    <xdr:pic>
      <xdr:nvPicPr>
        <xdr:cNvPr id="3" name="3 Imagen" descr="logo para firma correo 2">
          <a:extLst>
            <a:ext uri="{FF2B5EF4-FFF2-40B4-BE49-F238E27FC236}">
              <a16:creationId xmlns:a16="http://schemas.microsoft.com/office/drawing/2014/main" id="{659C9544-1145-4D84-855A-BF99C2FF5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" y="0"/>
          <a:ext cx="1676400" cy="470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13</xdr:col>
      <xdr:colOff>0</xdr:colOff>
      <xdr:row>0</xdr:row>
      <xdr:rowOff>53340</xdr:rowOff>
    </xdr:from>
    <xdr:ext cx="2028414" cy="444500"/>
    <xdr:pic>
      <xdr:nvPicPr>
        <xdr:cNvPr id="7" name="3 Imagen" descr="logo para firma correo 2">
          <a:extLst>
            <a:ext uri="{FF2B5EF4-FFF2-40B4-BE49-F238E27FC236}">
              <a16:creationId xmlns:a16="http://schemas.microsoft.com/office/drawing/2014/main" id="{80051097-6720-4283-BCAB-880472F8A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colorTemperature colorTemp="8800"/>
                  </a14:imgEffect>
                  <a14:imgEffect>
                    <a14:saturation sat="2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47874" y="53340"/>
          <a:ext cx="2028414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38100</xdr:rowOff>
    </xdr:from>
    <xdr:to>
      <xdr:col>1</xdr:col>
      <xdr:colOff>1844040</xdr:colOff>
      <xdr:row>2</xdr:row>
      <xdr:rowOff>58420</xdr:rowOff>
    </xdr:to>
    <xdr:pic>
      <xdr:nvPicPr>
        <xdr:cNvPr id="3" name="Imagen 2" descr="Logotipo, nombre de la empresa&#10;&#10;Descripción generada automáticamente">
          <a:extLst>
            <a:ext uri="{FF2B5EF4-FFF2-40B4-BE49-F238E27FC236}">
              <a16:creationId xmlns:a16="http://schemas.microsoft.com/office/drawing/2014/main" id="{2FA74465-75C2-0BF5-E596-17FB654328D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321" b="28909"/>
        <a:stretch/>
      </xdr:blipFill>
      <xdr:spPr>
        <a:xfrm>
          <a:off x="22860" y="38100"/>
          <a:ext cx="1981200" cy="563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5"/>
  <sheetViews>
    <sheetView showGridLines="0" zoomScale="88" zoomScaleNormal="85" workbookViewId="0">
      <selection activeCell="B15" sqref="B15"/>
    </sheetView>
  </sheetViews>
  <sheetFormatPr baseColWidth="10" defaultColWidth="11.5546875" defaultRowHeight="14.4" x14ac:dyDescent="0.3"/>
  <cols>
    <col min="1" max="1" width="40.44140625" style="65" bestFit="1" customWidth="1"/>
    <col min="2" max="2" width="56.6640625" style="65" bestFit="1" customWidth="1"/>
    <col min="3" max="3" width="16" style="65" bestFit="1" customWidth="1"/>
    <col min="4" max="4" width="4.33203125" style="65" bestFit="1" customWidth="1"/>
    <col min="5" max="5" width="49.33203125" style="65" customWidth="1"/>
    <col min="6" max="6" width="20.5546875" style="65" customWidth="1"/>
    <col min="7" max="7" width="18.33203125" style="65" bestFit="1" customWidth="1"/>
    <col min="8" max="9" width="11.5546875" style="65"/>
    <col min="10" max="11" width="11.5546875" style="65" hidden="1" customWidth="1"/>
    <col min="12" max="13" width="0" style="65" hidden="1" customWidth="1"/>
    <col min="14" max="16384" width="11.5546875" style="65"/>
  </cols>
  <sheetData>
    <row r="1" spans="1:11" ht="16.2" thickBot="1" x14ac:dyDescent="0.35">
      <c r="A1" s="153" t="s">
        <v>25</v>
      </c>
      <c r="B1" s="154"/>
      <c r="C1" s="67"/>
      <c r="D1" s="71"/>
      <c r="E1" s="71"/>
      <c r="F1" s="71"/>
      <c r="G1" s="71"/>
      <c r="H1" s="67"/>
    </row>
    <row r="2" spans="1:11" ht="15.6" x14ac:dyDescent="0.3">
      <c r="A2" s="88" t="s">
        <v>152</v>
      </c>
      <c r="B2" s="68">
        <v>45664</v>
      </c>
      <c r="C2" s="69"/>
      <c r="D2" s="71"/>
      <c r="E2" s="71"/>
      <c r="F2" s="71"/>
      <c r="G2" s="71"/>
      <c r="H2" s="70"/>
      <c r="J2" s="65">
        <v>1</v>
      </c>
      <c r="K2" s="65" t="s">
        <v>66</v>
      </c>
    </row>
    <row r="3" spans="1:11" ht="15.6" x14ac:dyDescent="0.3">
      <c r="A3" s="89" t="s">
        <v>65</v>
      </c>
      <c r="B3" s="87">
        <v>171</v>
      </c>
      <c r="C3" s="71"/>
      <c r="D3" s="71"/>
      <c r="E3" s="71"/>
      <c r="F3" s="71"/>
      <c r="G3" s="71"/>
      <c r="H3" s="70"/>
      <c r="J3" s="65">
        <v>2</v>
      </c>
      <c r="K3" s="65" t="s">
        <v>67</v>
      </c>
    </row>
    <row r="4" spans="1:11" ht="15.6" x14ac:dyDescent="0.3">
      <c r="A4" s="89" t="s">
        <v>31</v>
      </c>
      <c r="B4" s="91" t="str">
        <f>VLOOKUP(B3,$J$2:$K$75,2,0)</f>
        <v>GAG AGENCIA CENTRAL</v>
      </c>
      <c r="C4" s="70"/>
      <c r="D4" s="71"/>
      <c r="E4" s="71"/>
      <c r="F4" s="71"/>
      <c r="G4" s="71"/>
      <c r="H4" s="70"/>
      <c r="J4" s="65">
        <v>4</v>
      </c>
      <c r="K4" s="65" t="s">
        <v>68</v>
      </c>
    </row>
    <row r="5" spans="1:11" ht="15.6" x14ac:dyDescent="0.3">
      <c r="A5" s="90" t="s">
        <v>146</v>
      </c>
      <c r="B5" s="65" t="s">
        <v>164</v>
      </c>
      <c r="C5" s="71"/>
      <c r="D5" s="71"/>
      <c r="E5" s="71"/>
      <c r="F5" s="71"/>
      <c r="G5" s="71"/>
      <c r="H5" s="70"/>
      <c r="J5" s="65">
        <v>5</v>
      </c>
      <c r="K5" s="65" t="s">
        <v>69</v>
      </c>
    </row>
    <row r="6" spans="1:11" ht="15.6" x14ac:dyDescent="0.3">
      <c r="A6" s="90" t="s">
        <v>136</v>
      </c>
      <c r="B6" s="72">
        <v>38</v>
      </c>
      <c r="C6" s="71"/>
      <c r="D6" s="71"/>
      <c r="E6" s="71"/>
      <c r="F6" s="71"/>
      <c r="G6" s="71"/>
      <c r="H6" s="71"/>
      <c r="J6" s="65">
        <v>6</v>
      </c>
      <c r="K6" s="65" t="s">
        <v>70</v>
      </c>
    </row>
    <row r="7" spans="1:11" ht="15.6" x14ac:dyDescent="0.3">
      <c r="A7" s="90" t="s">
        <v>11</v>
      </c>
      <c r="B7" s="72" t="s">
        <v>165</v>
      </c>
      <c r="C7" s="70"/>
      <c r="D7" s="71"/>
      <c r="E7" s="71"/>
      <c r="F7" s="71"/>
      <c r="G7" s="71"/>
      <c r="H7" s="70"/>
      <c r="J7" s="65">
        <v>8</v>
      </c>
      <c r="K7" s="65" t="s">
        <v>71</v>
      </c>
    </row>
    <row r="8" spans="1:11" ht="31.2" x14ac:dyDescent="0.3">
      <c r="A8" s="90" t="s">
        <v>10</v>
      </c>
      <c r="B8" s="107" t="s">
        <v>166</v>
      </c>
      <c r="C8" s="73"/>
      <c r="D8" s="71"/>
      <c r="E8" s="71"/>
      <c r="F8" s="71"/>
      <c r="G8" s="71"/>
      <c r="H8" s="70"/>
      <c r="J8" s="65">
        <v>9</v>
      </c>
      <c r="K8" s="65" t="s">
        <v>72</v>
      </c>
    </row>
    <row r="9" spans="1:11" ht="15.6" x14ac:dyDescent="0.3">
      <c r="A9" s="90" t="s">
        <v>148</v>
      </c>
      <c r="B9" s="74" t="s">
        <v>167</v>
      </c>
      <c r="C9" s="71"/>
      <c r="D9" s="71"/>
      <c r="E9" s="71"/>
      <c r="F9" s="71"/>
      <c r="G9" s="71"/>
      <c r="H9" s="70"/>
      <c r="J9" s="65">
        <v>10</v>
      </c>
      <c r="K9" s="65" t="s">
        <v>73</v>
      </c>
    </row>
    <row r="10" spans="1:11" ht="15.6" x14ac:dyDescent="0.3">
      <c r="A10" s="90" t="s">
        <v>16</v>
      </c>
      <c r="B10" s="72" t="s">
        <v>168</v>
      </c>
      <c r="C10" s="71"/>
      <c r="D10" s="71"/>
      <c r="E10" s="71"/>
      <c r="F10" s="71"/>
      <c r="G10" s="71"/>
      <c r="H10" s="70"/>
      <c r="J10" s="65">
        <v>12</v>
      </c>
      <c r="K10" s="65" t="s">
        <v>74</v>
      </c>
    </row>
    <row r="11" spans="1:11" ht="15.6" x14ac:dyDescent="0.3">
      <c r="A11" s="90" t="s">
        <v>14</v>
      </c>
      <c r="B11" s="72" t="s">
        <v>169</v>
      </c>
      <c r="C11" s="71"/>
      <c r="D11" s="71"/>
      <c r="E11" s="71"/>
      <c r="F11" s="71"/>
      <c r="G11" s="71"/>
      <c r="H11" s="70"/>
      <c r="J11" s="65">
        <v>13</v>
      </c>
      <c r="K11" s="65" t="s">
        <v>75</v>
      </c>
    </row>
    <row r="12" spans="1:11" ht="15.6" x14ac:dyDescent="0.3">
      <c r="A12" s="90" t="s">
        <v>147</v>
      </c>
      <c r="B12" s="72" t="s">
        <v>170</v>
      </c>
      <c r="C12" s="71"/>
      <c r="D12" s="71"/>
      <c r="E12" s="71"/>
      <c r="F12" s="71"/>
      <c r="G12" s="71"/>
      <c r="H12" s="70"/>
      <c r="J12" s="65">
        <v>15</v>
      </c>
      <c r="K12" s="65" t="s">
        <v>76</v>
      </c>
    </row>
    <row r="13" spans="1:11" ht="15.6" x14ac:dyDescent="0.3">
      <c r="A13" s="90" t="s">
        <v>149</v>
      </c>
      <c r="B13" s="72" t="s">
        <v>171</v>
      </c>
      <c r="C13" s="71"/>
      <c r="D13" s="71"/>
      <c r="E13" s="71"/>
      <c r="F13" s="71"/>
      <c r="G13" s="71"/>
      <c r="H13" s="71"/>
      <c r="J13" s="65">
        <v>16</v>
      </c>
      <c r="K13" s="65" t="s">
        <v>77</v>
      </c>
    </row>
    <row r="14" spans="1:11" ht="15.6" x14ac:dyDescent="0.3">
      <c r="A14" s="90" t="s">
        <v>10</v>
      </c>
      <c r="B14" s="107" t="s">
        <v>172</v>
      </c>
      <c r="C14" s="70"/>
      <c r="D14" s="71"/>
      <c r="E14" s="71"/>
      <c r="F14" s="71"/>
      <c r="G14" s="71"/>
      <c r="H14" s="70"/>
      <c r="J14" s="65">
        <v>18</v>
      </c>
      <c r="K14" s="65" t="s">
        <v>78</v>
      </c>
    </row>
    <row r="15" spans="1:11" ht="16.2" thickBot="1" x14ac:dyDescent="0.35">
      <c r="A15" s="90" t="s">
        <v>150</v>
      </c>
      <c r="B15" s="75">
        <v>44721</v>
      </c>
      <c r="C15" s="70"/>
      <c r="D15" s="69"/>
      <c r="E15" s="70"/>
      <c r="F15" s="70"/>
      <c r="G15" s="70"/>
      <c r="H15" s="70"/>
      <c r="J15" s="65">
        <v>20</v>
      </c>
      <c r="K15" s="65" t="s">
        <v>79</v>
      </c>
    </row>
    <row r="16" spans="1:11" ht="16.2" thickBot="1" x14ac:dyDescent="0.35">
      <c r="A16" s="157" t="s">
        <v>39</v>
      </c>
      <c r="B16" s="158"/>
      <c r="C16" s="70"/>
      <c r="D16" s="70"/>
      <c r="E16" s="101" t="s">
        <v>24</v>
      </c>
      <c r="F16" s="70"/>
      <c r="G16" s="70"/>
      <c r="H16" s="70"/>
      <c r="J16" s="65">
        <v>21</v>
      </c>
      <c r="K16" s="65" t="s">
        <v>80</v>
      </c>
    </row>
    <row r="17" spans="1:11" ht="15.6" x14ac:dyDescent="0.3">
      <c r="A17" s="92" t="s">
        <v>27</v>
      </c>
      <c r="B17" s="77">
        <v>811650</v>
      </c>
      <c r="C17" s="70"/>
      <c r="D17" s="70"/>
      <c r="E17" s="102" t="s">
        <v>1</v>
      </c>
      <c r="F17" s="71" t="s">
        <v>176</v>
      </c>
      <c r="G17" s="70"/>
      <c r="H17" s="70"/>
      <c r="K17" s="65" t="s">
        <v>81</v>
      </c>
    </row>
    <row r="18" spans="1:11" ht="15.6" x14ac:dyDescent="0.3">
      <c r="A18" s="93" t="s">
        <v>51</v>
      </c>
      <c r="B18" s="72">
        <v>48</v>
      </c>
      <c r="C18" s="70"/>
      <c r="D18" s="70"/>
      <c r="E18" s="102" t="s">
        <v>30</v>
      </c>
      <c r="F18" s="67" t="s">
        <v>177</v>
      </c>
      <c r="G18" s="70"/>
      <c r="H18" s="70"/>
      <c r="K18" s="65" t="s">
        <v>82</v>
      </c>
    </row>
    <row r="19" spans="1:11" ht="15.6" x14ac:dyDescent="0.3">
      <c r="A19" s="93" t="s">
        <v>153</v>
      </c>
      <c r="B19" s="79">
        <v>0.03</v>
      </c>
      <c r="C19" s="70"/>
      <c r="D19" s="70"/>
      <c r="E19" s="103" t="s">
        <v>31</v>
      </c>
      <c r="F19" s="69" t="s">
        <v>178</v>
      </c>
      <c r="G19" s="70"/>
      <c r="H19" s="70"/>
      <c r="K19" s="65" t="s">
        <v>83</v>
      </c>
    </row>
    <row r="20" spans="1:11" ht="15.6" x14ac:dyDescent="0.3">
      <c r="A20" s="93" t="s">
        <v>33</v>
      </c>
      <c r="B20" s="94">
        <f>+B19+B35</f>
        <v>0.111</v>
      </c>
      <c r="C20" s="70"/>
      <c r="D20" s="70"/>
      <c r="E20" s="70"/>
      <c r="F20" s="70"/>
      <c r="G20" s="70"/>
      <c r="H20" s="70"/>
      <c r="J20" s="65">
        <v>27</v>
      </c>
      <c r="K20" s="65" t="s">
        <v>84</v>
      </c>
    </row>
    <row r="21" spans="1:11" ht="31.2" x14ac:dyDescent="0.3">
      <c r="A21" s="93" t="s">
        <v>34</v>
      </c>
      <c r="B21" s="78" t="s">
        <v>36</v>
      </c>
      <c r="C21" s="70"/>
      <c r="D21" s="70"/>
      <c r="E21" s="70"/>
      <c r="F21" s="70"/>
      <c r="G21" s="70"/>
      <c r="H21" s="70"/>
    </row>
    <row r="22" spans="1:11" ht="15.6" x14ac:dyDescent="0.3">
      <c r="A22" s="93" t="s">
        <v>38</v>
      </c>
      <c r="B22" s="94">
        <f>+B20+5%</f>
        <v>0.161</v>
      </c>
      <c r="C22" s="70"/>
      <c r="D22" s="70"/>
      <c r="E22" s="70"/>
      <c r="F22" s="70"/>
      <c r="G22" s="70"/>
      <c r="H22" s="70"/>
      <c r="J22" s="65">
        <v>28</v>
      </c>
      <c r="K22" s="65" t="s">
        <v>85</v>
      </c>
    </row>
    <row r="23" spans="1:11" ht="15.6" x14ac:dyDescent="0.3">
      <c r="A23" s="93" t="s">
        <v>41</v>
      </c>
      <c r="B23" s="79" t="s">
        <v>138</v>
      </c>
      <c r="C23" s="70"/>
      <c r="D23" s="70"/>
      <c r="G23" s="70"/>
      <c r="H23" s="70"/>
      <c r="J23" s="65">
        <v>32</v>
      </c>
      <c r="K23" s="65" t="s">
        <v>86</v>
      </c>
    </row>
    <row r="24" spans="1:11" ht="15.6" x14ac:dyDescent="0.3">
      <c r="A24" s="93" t="s">
        <v>28</v>
      </c>
      <c r="B24" s="76" t="s">
        <v>144</v>
      </c>
      <c r="C24" s="71"/>
      <c r="D24" s="70"/>
      <c r="E24" s="70"/>
      <c r="F24" s="70"/>
      <c r="G24" s="70"/>
      <c r="H24" s="71"/>
      <c r="J24" s="65">
        <v>33</v>
      </c>
      <c r="K24" s="65" t="s">
        <v>87</v>
      </c>
    </row>
    <row r="25" spans="1:11" ht="15.6" x14ac:dyDescent="0.3">
      <c r="A25" s="93" t="s">
        <v>140</v>
      </c>
      <c r="B25" s="75">
        <v>47125</v>
      </c>
      <c r="C25" s="146"/>
      <c r="D25" s="147"/>
      <c r="E25" s="70"/>
      <c r="F25" s="70"/>
      <c r="G25" s="70"/>
      <c r="H25" s="71"/>
      <c r="J25" s="65">
        <v>34</v>
      </c>
      <c r="K25" s="65" t="s">
        <v>88</v>
      </c>
    </row>
    <row r="26" spans="1:11" ht="16.2" thickBot="1" x14ac:dyDescent="0.35">
      <c r="A26" s="104" t="s">
        <v>141</v>
      </c>
      <c r="B26" s="105">
        <f>+B17*0.25%</f>
        <v>2029.125</v>
      </c>
      <c r="C26" s="148"/>
      <c r="D26" s="147"/>
      <c r="E26" s="99" t="s">
        <v>23</v>
      </c>
      <c r="F26" s="71"/>
      <c r="G26" s="70"/>
      <c r="H26" s="67"/>
      <c r="J26" s="65">
        <v>36</v>
      </c>
      <c r="K26" s="65" t="s">
        <v>89</v>
      </c>
    </row>
    <row r="27" spans="1:11" ht="16.2" thickBot="1" x14ac:dyDescent="0.35">
      <c r="A27" s="104" t="s">
        <v>142</v>
      </c>
      <c r="B27" s="105">
        <f>+B26+B17</f>
        <v>813679.125</v>
      </c>
      <c r="C27" s="146"/>
      <c r="D27" s="146"/>
      <c r="E27" s="100"/>
      <c r="F27" s="100"/>
      <c r="G27" s="100"/>
      <c r="H27" s="71"/>
      <c r="J27" s="65">
        <v>37</v>
      </c>
      <c r="K27" s="65" t="s">
        <v>90</v>
      </c>
    </row>
    <row r="28" spans="1:11" ht="31.8" thickBot="1" x14ac:dyDescent="0.35">
      <c r="A28" s="143" t="s">
        <v>162</v>
      </c>
      <c r="B28" s="144">
        <f>+C30-C29</f>
        <v>-1456907.8419000001</v>
      </c>
      <c r="C28" s="149"/>
      <c r="D28" s="148"/>
      <c r="E28" s="100"/>
      <c r="F28" s="100"/>
      <c r="G28" s="99"/>
      <c r="H28" s="71"/>
      <c r="J28" s="65">
        <v>38</v>
      </c>
      <c r="K28" s="65" t="s">
        <v>91</v>
      </c>
    </row>
    <row r="29" spans="1:11" ht="16.2" thickBot="1" x14ac:dyDescent="0.35">
      <c r="A29" s="155" t="s">
        <v>17</v>
      </c>
      <c r="B29" s="156"/>
      <c r="C29" s="145">
        <f>+B32*0.9</f>
        <v>1460559.2400000002</v>
      </c>
      <c r="D29" s="146"/>
      <c r="E29" s="100" t="s">
        <v>1</v>
      </c>
      <c r="F29" s="100" t="s">
        <v>179</v>
      </c>
      <c r="G29" s="100"/>
      <c r="H29" s="71"/>
      <c r="J29" s="65">
        <v>39</v>
      </c>
      <c r="K29" s="65" t="s">
        <v>92</v>
      </c>
    </row>
    <row r="30" spans="1:11" ht="15.6" x14ac:dyDescent="0.3">
      <c r="A30" s="95" t="s">
        <v>26</v>
      </c>
      <c r="B30" s="80" t="s">
        <v>163</v>
      </c>
      <c r="C30" s="150">
        <f>+C29*0.25%</f>
        <v>3651.3981000000008</v>
      </c>
      <c r="D30" s="146"/>
      <c r="E30" s="100" t="s">
        <v>30</v>
      </c>
      <c r="F30" s="100" t="s">
        <v>180</v>
      </c>
      <c r="G30" s="99"/>
      <c r="H30" s="71"/>
      <c r="J30" s="65">
        <v>40</v>
      </c>
      <c r="K30" s="65" t="s">
        <v>93</v>
      </c>
    </row>
    <row r="31" spans="1:11" ht="15.6" x14ac:dyDescent="0.3">
      <c r="A31" s="96" t="s">
        <v>154</v>
      </c>
      <c r="B31" s="106" t="s">
        <v>173</v>
      </c>
      <c r="C31" s="149"/>
      <c r="D31" s="146"/>
      <c r="E31" s="71"/>
      <c r="F31" s="71"/>
      <c r="G31" s="71"/>
      <c r="H31" s="71"/>
      <c r="J31" s="65">
        <v>41</v>
      </c>
      <c r="K31" s="65" t="s">
        <v>94</v>
      </c>
    </row>
    <row r="32" spans="1:11" ht="15.6" x14ac:dyDescent="0.3">
      <c r="A32" s="96" t="s">
        <v>32</v>
      </c>
      <c r="B32" s="81">
        <v>1622843.6</v>
      </c>
      <c r="C32" s="149"/>
      <c r="D32" s="71"/>
      <c r="E32" s="71"/>
      <c r="F32" s="71"/>
      <c r="G32" s="71"/>
      <c r="H32" s="71"/>
      <c r="J32" s="65">
        <v>42</v>
      </c>
      <c r="K32" s="65" t="s">
        <v>95</v>
      </c>
    </row>
    <row r="33" spans="1:11" ht="15.6" x14ac:dyDescent="0.3">
      <c r="A33" s="96" t="s">
        <v>151</v>
      </c>
      <c r="B33" s="81">
        <f>+B32*0.9</f>
        <v>1460559.2400000002</v>
      </c>
      <c r="C33" s="149"/>
      <c r="D33" s="71"/>
      <c r="E33" s="71"/>
      <c r="F33" s="71"/>
      <c r="G33" s="71"/>
      <c r="H33" s="71"/>
    </row>
    <row r="34" spans="1:11" ht="15.6" x14ac:dyDescent="0.3">
      <c r="A34" s="96" t="s">
        <v>7</v>
      </c>
      <c r="B34" s="82" t="s">
        <v>174</v>
      </c>
      <c r="C34" s="71"/>
      <c r="D34" s="71"/>
      <c r="E34" s="99"/>
      <c r="F34" s="71"/>
      <c r="G34" s="70"/>
      <c r="H34" s="71"/>
      <c r="J34" s="65">
        <v>43</v>
      </c>
      <c r="K34" s="65" t="s">
        <v>96</v>
      </c>
    </row>
    <row r="35" spans="1:11" ht="15.6" x14ac:dyDescent="0.3">
      <c r="A35" s="96" t="s">
        <v>6</v>
      </c>
      <c r="B35" s="83">
        <v>8.1000000000000003E-2</v>
      </c>
      <c r="C35" s="71"/>
      <c r="D35" s="71"/>
      <c r="E35" s="100"/>
      <c r="F35" s="100"/>
      <c r="G35" s="100"/>
      <c r="H35" s="71"/>
      <c r="J35" s="65">
        <v>49</v>
      </c>
      <c r="K35" s="65" t="s">
        <v>97</v>
      </c>
    </row>
    <row r="36" spans="1:11" ht="15.6" x14ac:dyDescent="0.3">
      <c r="A36" s="96" t="s">
        <v>19</v>
      </c>
      <c r="B36" s="84">
        <v>46001</v>
      </c>
      <c r="C36" s="71"/>
      <c r="D36" s="71"/>
      <c r="E36" s="100"/>
      <c r="F36" s="100"/>
      <c r="G36" s="99"/>
      <c r="H36" s="71"/>
      <c r="J36" s="65">
        <v>50</v>
      </c>
      <c r="K36" s="65" t="s">
        <v>98</v>
      </c>
    </row>
    <row r="37" spans="1:11" ht="33" customHeight="1" x14ac:dyDescent="0.3">
      <c r="A37" s="96" t="s">
        <v>29</v>
      </c>
      <c r="B37" s="82" t="s">
        <v>60</v>
      </c>
      <c r="C37" s="71"/>
      <c r="D37" s="71"/>
      <c r="E37" s="100"/>
      <c r="F37" s="100" t="s">
        <v>181</v>
      </c>
      <c r="G37" s="100"/>
      <c r="H37" s="71"/>
      <c r="J37" s="65">
        <v>51</v>
      </c>
      <c r="K37" s="65" t="s">
        <v>99</v>
      </c>
    </row>
    <row r="38" spans="1:11" ht="15.6" x14ac:dyDescent="0.3">
      <c r="A38" s="97" t="s">
        <v>40</v>
      </c>
      <c r="B38" s="85">
        <f>+B17</f>
        <v>811650</v>
      </c>
      <c r="E38" s="100"/>
      <c r="F38" s="100" t="s">
        <v>181</v>
      </c>
      <c r="G38" s="99"/>
      <c r="J38" s="65">
        <v>54</v>
      </c>
      <c r="K38" s="65" t="s">
        <v>100</v>
      </c>
    </row>
    <row r="39" spans="1:11" ht="31.8" thickBot="1" x14ac:dyDescent="0.35">
      <c r="A39" s="98" t="s">
        <v>35</v>
      </c>
      <c r="B39" s="86" t="s">
        <v>175</v>
      </c>
      <c r="J39" s="65">
        <v>55</v>
      </c>
      <c r="K39" s="65" t="s">
        <v>101</v>
      </c>
    </row>
    <row r="40" spans="1:11" x14ac:dyDescent="0.3">
      <c r="J40" s="65">
        <v>56</v>
      </c>
      <c r="K40" s="65" t="s">
        <v>102</v>
      </c>
    </row>
    <row r="41" spans="1:11" x14ac:dyDescent="0.3">
      <c r="J41" s="65">
        <v>58</v>
      </c>
      <c r="K41" s="65" t="s">
        <v>103</v>
      </c>
    </row>
    <row r="42" spans="1:11" x14ac:dyDescent="0.3">
      <c r="J42" s="65">
        <v>60</v>
      </c>
      <c r="K42" s="65" t="s">
        <v>104</v>
      </c>
    </row>
    <row r="43" spans="1:11" x14ac:dyDescent="0.3">
      <c r="B43" s="66" t="s">
        <v>59</v>
      </c>
      <c r="J43" s="65">
        <v>61</v>
      </c>
      <c r="K43" s="65" t="s">
        <v>105</v>
      </c>
    </row>
    <row r="44" spans="1:11" x14ac:dyDescent="0.3">
      <c r="B44" s="66" t="s">
        <v>60</v>
      </c>
      <c r="J44" s="65">
        <v>62</v>
      </c>
      <c r="K44" s="65" t="s">
        <v>106</v>
      </c>
    </row>
    <row r="45" spans="1:11" x14ac:dyDescent="0.3">
      <c r="B45" s="66" t="s">
        <v>61</v>
      </c>
      <c r="J45" s="65">
        <v>64</v>
      </c>
      <c r="K45" s="65" t="s">
        <v>107</v>
      </c>
    </row>
    <row r="46" spans="1:11" x14ac:dyDescent="0.3">
      <c r="A46" s="65" t="s">
        <v>43</v>
      </c>
      <c r="B46" s="66" t="s">
        <v>62</v>
      </c>
      <c r="J46" s="65">
        <v>65</v>
      </c>
      <c r="K46" s="65" t="s">
        <v>108</v>
      </c>
    </row>
    <row r="47" spans="1:11" x14ac:dyDescent="0.3">
      <c r="A47" s="65" t="s">
        <v>138</v>
      </c>
      <c r="B47" s="66" t="s">
        <v>63</v>
      </c>
      <c r="J47" s="65">
        <v>66</v>
      </c>
      <c r="K47" s="65" t="s">
        <v>109</v>
      </c>
    </row>
    <row r="48" spans="1:11" x14ac:dyDescent="0.3">
      <c r="B48" s="66" t="s">
        <v>64</v>
      </c>
      <c r="J48" s="65">
        <v>71</v>
      </c>
      <c r="K48" s="65" t="s">
        <v>110</v>
      </c>
    </row>
    <row r="49" spans="10:11" x14ac:dyDescent="0.3">
      <c r="J49" s="65">
        <v>73</v>
      </c>
      <c r="K49" s="65" t="s">
        <v>111</v>
      </c>
    </row>
    <row r="50" spans="10:11" x14ac:dyDescent="0.3">
      <c r="J50" s="65">
        <v>75</v>
      </c>
      <c r="K50" s="65" t="s">
        <v>112</v>
      </c>
    </row>
    <row r="51" spans="10:11" x14ac:dyDescent="0.3">
      <c r="J51" s="65">
        <v>76</v>
      </c>
      <c r="K51" s="65" t="s">
        <v>113</v>
      </c>
    </row>
    <row r="52" spans="10:11" x14ac:dyDescent="0.3">
      <c r="J52" s="65">
        <v>77</v>
      </c>
      <c r="K52" s="65" t="s">
        <v>114</v>
      </c>
    </row>
    <row r="53" spans="10:11" x14ac:dyDescent="0.3">
      <c r="J53" s="65">
        <v>78</v>
      </c>
      <c r="K53" s="65" t="s">
        <v>115</v>
      </c>
    </row>
    <row r="54" spans="10:11" x14ac:dyDescent="0.3">
      <c r="J54" s="65">
        <v>79</v>
      </c>
      <c r="K54" s="65" t="s">
        <v>116</v>
      </c>
    </row>
    <row r="55" spans="10:11" x14ac:dyDescent="0.3">
      <c r="J55" s="65">
        <v>82</v>
      </c>
      <c r="K55" s="65" t="s">
        <v>117</v>
      </c>
    </row>
    <row r="56" spans="10:11" x14ac:dyDescent="0.3">
      <c r="J56" s="65">
        <v>83</v>
      </c>
      <c r="K56" s="65" t="s">
        <v>118</v>
      </c>
    </row>
    <row r="57" spans="10:11" x14ac:dyDescent="0.3">
      <c r="J57" s="65">
        <v>84</v>
      </c>
      <c r="K57" s="65" t="s">
        <v>119</v>
      </c>
    </row>
    <row r="58" spans="10:11" x14ac:dyDescent="0.3">
      <c r="J58" s="65">
        <v>87</v>
      </c>
      <c r="K58" s="65" t="s">
        <v>120</v>
      </c>
    </row>
    <row r="59" spans="10:11" x14ac:dyDescent="0.3">
      <c r="J59" s="65">
        <v>89</v>
      </c>
      <c r="K59" s="65" t="s">
        <v>121</v>
      </c>
    </row>
    <row r="60" spans="10:11" x14ac:dyDescent="0.3">
      <c r="J60" s="65">
        <v>93</v>
      </c>
      <c r="K60" s="65" t="s">
        <v>122</v>
      </c>
    </row>
    <row r="61" spans="10:11" x14ac:dyDescent="0.3">
      <c r="J61" s="65">
        <v>94</v>
      </c>
      <c r="K61" s="65" t="s">
        <v>123</v>
      </c>
    </row>
    <row r="62" spans="10:11" x14ac:dyDescent="0.3">
      <c r="J62" s="65">
        <v>102</v>
      </c>
      <c r="K62" s="65" t="s">
        <v>124</v>
      </c>
    </row>
    <row r="63" spans="10:11" x14ac:dyDescent="0.3">
      <c r="J63" s="65">
        <v>113</v>
      </c>
      <c r="K63" s="65" t="s">
        <v>125</v>
      </c>
    </row>
    <row r="64" spans="10:11" x14ac:dyDescent="0.3">
      <c r="J64" s="65">
        <v>117</v>
      </c>
      <c r="K64" s="65" t="s">
        <v>126</v>
      </c>
    </row>
    <row r="65" spans="10:11" x14ac:dyDescent="0.3">
      <c r="J65" s="65">
        <v>126</v>
      </c>
      <c r="K65" s="65" t="s">
        <v>127</v>
      </c>
    </row>
    <row r="66" spans="10:11" x14ac:dyDescent="0.3">
      <c r="J66" s="65">
        <v>141</v>
      </c>
      <c r="K66" s="65" t="s">
        <v>128</v>
      </c>
    </row>
    <row r="67" spans="10:11" x14ac:dyDescent="0.3">
      <c r="J67" s="65">
        <v>149</v>
      </c>
      <c r="K67" s="65" t="s">
        <v>129</v>
      </c>
    </row>
    <row r="68" spans="10:11" x14ac:dyDescent="0.3">
      <c r="J68" s="65">
        <v>151</v>
      </c>
      <c r="K68" s="65" t="s">
        <v>50</v>
      </c>
    </row>
    <row r="69" spans="10:11" x14ac:dyDescent="0.3">
      <c r="J69" s="65">
        <v>152</v>
      </c>
      <c r="K69" s="65" t="s">
        <v>130</v>
      </c>
    </row>
    <row r="70" spans="10:11" x14ac:dyDescent="0.3">
      <c r="J70" s="65">
        <v>153</v>
      </c>
      <c r="K70" s="65" t="s">
        <v>131</v>
      </c>
    </row>
    <row r="71" spans="10:11" x14ac:dyDescent="0.3">
      <c r="J71" s="65">
        <v>155</v>
      </c>
      <c r="K71" s="65" t="s">
        <v>132</v>
      </c>
    </row>
    <row r="72" spans="10:11" x14ac:dyDescent="0.3">
      <c r="J72" s="65">
        <v>157</v>
      </c>
      <c r="K72" s="65" t="s">
        <v>133</v>
      </c>
    </row>
    <row r="73" spans="10:11" x14ac:dyDescent="0.3">
      <c r="J73" s="65">
        <v>160</v>
      </c>
      <c r="K73" s="65" t="s">
        <v>134</v>
      </c>
    </row>
    <row r="74" spans="10:11" x14ac:dyDescent="0.3">
      <c r="J74" s="65">
        <v>161</v>
      </c>
      <c r="K74" s="65" t="s">
        <v>135</v>
      </c>
    </row>
    <row r="75" spans="10:11" x14ac:dyDescent="0.3">
      <c r="J75" s="65">
        <v>171</v>
      </c>
      <c r="K75" s="65" t="s">
        <v>145</v>
      </c>
    </row>
  </sheetData>
  <mergeCells count="3">
    <mergeCell ref="A1:B1"/>
    <mergeCell ref="A29:B29"/>
    <mergeCell ref="A16:B16"/>
  </mergeCells>
  <phoneticPr fontId="6" type="noConversion"/>
  <dataValidations count="2">
    <dataValidation type="list" allowBlank="1" showInputMessage="1" showErrorMessage="1" sqref="B37" xr:uid="{00000000-0002-0000-0000-000000000000}">
      <formula1>$B$44:$B$48</formula1>
    </dataValidation>
    <dataValidation type="list" allowBlank="1" showInputMessage="1" showErrorMessage="1" sqref="B23" xr:uid="{00000000-0002-0000-0000-000001000000}">
      <formula1>$A$46:$A$47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U320"/>
  <sheetViews>
    <sheetView showGridLines="0" zoomScale="95" zoomScaleNormal="85" workbookViewId="0">
      <selection activeCell="S14" sqref="S14"/>
    </sheetView>
  </sheetViews>
  <sheetFormatPr baseColWidth="10" defaultRowHeight="13.2" x14ac:dyDescent="0.25"/>
  <cols>
    <col min="1" max="1" width="3.33203125" style="1" customWidth="1"/>
    <col min="2" max="2" width="8.33203125" style="8" customWidth="1"/>
    <col min="3" max="3" width="4" style="1" hidden="1" customWidth="1"/>
    <col min="4" max="4" width="15.44140625" style="1" customWidth="1"/>
    <col min="5" max="5" width="14" style="1" hidden="1" customWidth="1"/>
    <col min="6" max="6" width="14" style="1" customWidth="1"/>
    <col min="7" max="7" width="14" style="1" hidden="1" customWidth="1"/>
    <col min="8" max="9" width="14" style="1" customWidth="1"/>
    <col min="10" max="11" width="14" style="1" hidden="1" customWidth="1"/>
    <col min="12" max="12" width="10.88671875" style="1" customWidth="1"/>
    <col min="13" max="13" width="2" style="9" customWidth="1"/>
    <col min="14" max="14" width="10.44140625" style="1" customWidth="1"/>
    <col min="15" max="19" width="14" style="1" customWidth="1"/>
    <col min="20" max="20" width="11.5546875" style="1"/>
    <col min="21" max="21" width="0" style="1" hidden="1" customWidth="1"/>
    <col min="22" max="249" width="11.5546875" style="1"/>
    <col min="250" max="250" width="6.5546875" style="1" customWidth="1"/>
    <col min="251" max="251" width="0" style="1" hidden="1" customWidth="1"/>
    <col min="252" max="252" width="11.44140625" style="1" customWidth="1"/>
    <col min="253" max="253" width="0" style="1" hidden="1" customWidth="1"/>
    <col min="254" max="254" width="14.44140625" style="1" customWidth="1"/>
    <col min="255" max="255" width="10.6640625" style="1" customWidth="1"/>
    <col min="256" max="256" width="11.44140625" style="1" customWidth="1"/>
    <col min="257" max="257" width="14.33203125" style="1" customWidth="1"/>
    <col min="258" max="259" width="0" style="1" hidden="1" customWidth="1"/>
    <col min="260" max="260" width="11.5546875" style="1"/>
    <col min="261" max="261" width="34.109375" style="1" customWidth="1"/>
    <col min="262" max="262" width="18.33203125" style="1" customWidth="1"/>
    <col min="263" max="505" width="11.5546875" style="1"/>
    <col min="506" max="506" width="6.5546875" style="1" customWidth="1"/>
    <col min="507" max="507" width="0" style="1" hidden="1" customWidth="1"/>
    <col min="508" max="508" width="11.44140625" style="1" customWidth="1"/>
    <col min="509" max="509" width="0" style="1" hidden="1" customWidth="1"/>
    <col min="510" max="510" width="14.44140625" style="1" customWidth="1"/>
    <col min="511" max="511" width="10.6640625" style="1" customWidth="1"/>
    <col min="512" max="512" width="11.44140625" style="1" customWidth="1"/>
    <col min="513" max="513" width="14.33203125" style="1" customWidth="1"/>
    <col min="514" max="515" width="0" style="1" hidden="1" customWidth="1"/>
    <col min="516" max="516" width="11.5546875" style="1"/>
    <col min="517" max="517" width="34.109375" style="1" customWidth="1"/>
    <col min="518" max="518" width="18.33203125" style="1" customWidth="1"/>
    <col min="519" max="761" width="11.5546875" style="1"/>
    <col min="762" max="762" width="6.5546875" style="1" customWidth="1"/>
    <col min="763" max="763" width="0" style="1" hidden="1" customWidth="1"/>
    <col min="764" max="764" width="11.44140625" style="1" customWidth="1"/>
    <col min="765" max="765" width="0" style="1" hidden="1" customWidth="1"/>
    <col min="766" max="766" width="14.44140625" style="1" customWidth="1"/>
    <col min="767" max="767" width="10.6640625" style="1" customWidth="1"/>
    <col min="768" max="768" width="11.44140625" style="1" customWidth="1"/>
    <col min="769" max="769" width="14.33203125" style="1" customWidth="1"/>
    <col min="770" max="771" width="0" style="1" hidden="1" customWidth="1"/>
    <col min="772" max="772" width="11.5546875" style="1"/>
    <col min="773" max="773" width="34.109375" style="1" customWidth="1"/>
    <col min="774" max="774" width="18.33203125" style="1" customWidth="1"/>
    <col min="775" max="1017" width="11.5546875" style="1"/>
    <col min="1018" max="1018" width="6.5546875" style="1" customWidth="1"/>
    <col min="1019" max="1019" width="0" style="1" hidden="1" customWidth="1"/>
    <col min="1020" max="1020" width="11.44140625" style="1" customWidth="1"/>
    <col min="1021" max="1021" width="0" style="1" hidden="1" customWidth="1"/>
    <col min="1022" max="1022" width="14.44140625" style="1" customWidth="1"/>
    <col min="1023" max="1023" width="10.6640625" style="1" customWidth="1"/>
    <col min="1024" max="1024" width="11.44140625" style="1" customWidth="1"/>
    <col min="1025" max="1025" width="14.33203125" style="1" customWidth="1"/>
    <col min="1026" max="1027" width="0" style="1" hidden="1" customWidth="1"/>
    <col min="1028" max="1028" width="11.5546875" style="1"/>
    <col min="1029" max="1029" width="34.109375" style="1" customWidth="1"/>
    <col min="1030" max="1030" width="18.33203125" style="1" customWidth="1"/>
    <col min="1031" max="1273" width="11.5546875" style="1"/>
    <col min="1274" max="1274" width="6.5546875" style="1" customWidth="1"/>
    <col min="1275" max="1275" width="0" style="1" hidden="1" customWidth="1"/>
    <col min="1276" max="1276" width="11.44140625" style="1" customWidth="1"/>
    <col min="1277" max="1277" width="0" style="1" hidden="1" customWidth="1"/>
    <col min="1278" max="1278" width="14.44140625" style="1" customWidth="1"/>
    <col min="1279" max="1279" width="10.6640625" style="1" customWidth="1"/>
    <col min="1280" max="1280" width="11.44140625" style="1" customWidth="1"/>
    <col min="1281" max="1281" width="14.33203125" style="1" customWidth="1"/>
    <col min="1282" max="1283" width="0" style="1" hidden="1" customWidth="1"/>
    <col min="1284" max="1284" width="11.5546875" style="1"/>
    <col min="1285" max="1285" width="34.109375" style="1" customWidth="1"/>
    <col min="1286" max="1286" width="18.33203125" style="1" customWidth="1"/>
    <col min="1287" max="1529" width="11.5546875" style="1"/>
    <col min="1530" max="1530" width="6.5546875" style="1" customWidth="1"/>
    <col min="1531" max="1531" width="0" style="1" hidden="1" customWidth="1"/>
    <col min="1532" max="1532" width="11.44140625" style="1" customWidth="1"/>
    <col min="1533" max="1533" width="0" style="1" hidden="1" customWidth="1"/>
    <col min="1534" max="1534" width="14.44140625" style="1" customWidth="1"/>
    <col min="1535" max="1535" width="10.6640625" style="1" customWidth="1"/>
    <col min="1536" max="1536" width="11.44140625" style="1" customWidth="1"/>
    <col min="1537" max="1537" width="14.33203125" style="1" customWidth="1"/>
    <col min="1538" max="1539" width="0" style="1" hidden="1" customWidth="1"/>
    <col min="1540" max="1540" width="11.5546875" style="1"/>
    <col min="1541" max="1541" width="34.109375" style="1" customWidth="1"/>
    <col min="1542" max="1542" width="18.33203125" style="1" customWidth="1"/>
    <col min="1543" max="1785" width="11.5546875" style="1"/>
    <col min="1786" max="1786" width="6.5546875" style="1" customWidth="1"/>
    <col min="1787" max="1787" width="0" style="1" hidden="1" customWidth="1"/>
    <col min="1788" max="1788" width="11.44140625" style="1" customWidth="1"/>
    <col min="1789" max="1789" width="0" style="1" hidden="1" customWidth="1"/>
    <col min="1790" max="1790" width="14.44140625" style="1" customWidth="1"/>
    <col min="1791" max="1791" width="10.6640625" style="1" customWidth="1"/>
    <col min="1792" max="1792" width="11.44140625" style="1" customWidth="1"/>
    <col min="1793" max="1793" width="14.33203125" style="1" customWidth="1"/>
    <col min="1794" max="1795" width="0" style="1" hidden="1" customWidth="1"/>
    <col min="1796" max="1796" width="11.5546875" style="1"/>
    <col min="1797" max="1797" width="34.109375" style="1" customWidth="1"/>
    <col min="1798" max="1798" width="18.33203125" style="1" customWidth="1"/>
    <col min="1799" max="2041" width="11.5546875" style="1"/>
    <col min="2042" max="2042" width="6.5546875" style="1" customWidth="1"/>
    <col min="2043" max="2043" width="0" style="1" hidden="1" customWidth="1"/>
    <col min="2044" max="2044" width="11.44140625" style="1" customWidth="1"/>
    <col min="2045" max="2045" width="0" style="1" hidden="1" customWidth="1"/>
    <col min="2046" max="2046" width="14.44140625" style="1" customWidth="1"/>
    <col min="2047" max="2047" width="10.6640625" style="1" customWidth="1"/>
    <col min="2048" max="2048" width="11.44140625" style="1" customWidth="1"/>
    <col min="2049" max="2049" width="14.33203125" style="1" customWidth="1"/>
    <col min="2050" max="2051" width="0" style="1" hidden="1" customWidth="1"/>
    <col min="2052" max="2052" width="11.5546875" style="1"/>
    <col min="2053" max="2053" width="34.109375" style="1" customWidth="1"/>
    <col min="2054" max="2054" width="18.33203125" style="1" customWidth="1"/>
    <col min="2055" max="2297" width="11.5546875" style="1"/>
    <col min="2298" max="2298" width="6.5546875" style="1" customWidth="1"/>
    <col min="2299" max="2299" width="0" style="1" hidden="1" customWidth="1"/>
    <col min="2300" max="2300" width="11.44140625" style="1" customWidth="1"/>
    <col min="2301" max="2301" width="0" style="1" hidden="1" customWidth="1"/>
    <col min="2302" max="2302" width="14.44140625" style="1" customWidth="1"/>
    <col min="2303" max="2303" width="10.6640625" style="1" customWidth="1"/>
    <col min="2304" max="2304" width="11.44140625" style="1" customWidth="1"/>
    <col min="2305" max="2305" width="14.33203125" style="1" customWidth="1"/>
    <col min="2306" max="2307" width="0" style="1" hidden="1" customWidth="1"/>
    <col min="2308" max="2308" width="11.5546875" style="1"/>
    <col min="2309" max="2309" width="34.109375" style="1" customWidth="1"/>
    <col min="2310" max="2310" width="18.33203125" style="1" customWidth="1"/>
    <col min="2311" max="2553" width="11.5546875" style="1"/>
    <col min="2554" max="2554" width="6.5546875" style="1" customWidth="1"/>
    <col min="2555" max="2555" width="0" style="1" hidden="1" customWidth="1"/>
    <col min="2556" max="2556" width="11.44140625" style="1" customWidth="1"/>
    <col min="2557" max="2557" width="0" style="1" hidden="1" customWidth="1"/>
    <col min="2558" max="2558" width="14.44140625" style="1" customWidth="1"/>
    <col min="2559" max="2559" width="10.6640625" style="1" customWidth="1"/>
    <col min="2560" max="2560" width="11.44140625" style="1" customWidth="1"/>
    <col min="2561" max="2561" width="14.33203125" style="1" customWidth="1"/>
    <col min="2562" max="2563" width="0" style="1" hidden="1" customWidth="1"/>
    <col min="2564" max="2564" width="11.5546875" style="1"/>
    <col min="2565" max="2565" width="34.109375" style="1" customWidth="1"/>
    <col min="2566" max="2566" width="18.33203125" style="1" customWidth="1"/>
    <col min="2567" max="2809" width="11.5546875" style="1"/>
    <col min="2810" max="2810" width="6.5546875" style="1" customWidth="1"/>
    <col min="2811" max="2811" width="0" style="1" hidden="1" customWidth="1"/>
    <col min="2812" max="2812" width="11.44140625" style="1" customWidth="1"/>
    <col min="2813" max="2813" width="0" style="1" hidden="1" customWidth="1"/>
    <col min="2814" max="2814" width="14.44140625" style="1" customWidth="1"/>
    <col min="2815" max="2815" width="10.6640625" style="1" customWidth="1"/>
    <col min="2816" max="2816" width="11.44140625" style="1" customWidth="1"/>
    <col min="2817" max="2817" width="14.33203125" style="1" customWidth="1"/>
    <col min="2818" max="2819" width="0" style="1" hidden="1" customWidth="1"/>
    <col min="2820" max="2820" width="11.5546875" style="1"/>
    <col min="2821" max="2821" width="34.109375" style="1" customWidth="1"/>
    <col min="2822" max="2822" width="18.33203125" style="1" customWidth="1"/>
    <col min="2823" max="3065" width="11.5546875" style="1"/>
    <col min="3066" max="3066" width="6.5546875" style="1" customWidth="1"/>
    <col min="3067" max="3067" width="0" style="1" hidden="1" customWidth="1"/>
    <col min="3068" max="3068" width="11.44140625" style="1" customWidth="1"/>
    <col min="3069" max="3069" width="0" style="1" hidden="1" customWidth="1"/>
    <col min="3070" max="3070" width="14.44140625" style="1" customWidth="1"/>
    <col min="3071" max="3071" width="10.6640625" style="1" customWidth="1"/>
    <col min="3072" max="3072" width="11.44140625" style="1" customWidth="1"/>
    <col min="3073" max="3073" width="14.33203125" style="1" customWidth="1"/>
    <col min="3074" max="3075" width="0" style="1" hidden="1" customWidth="1"/>
    <col min="3076" max="3076" width="11.5546875" style="1"/>
    <col min="3077" max="3077" width="34.109375" style="1" customWidth="1"/>
    <col min="3078" max="3078" width="18.33203125" style="1" customWidth="1"/>
    <col min="3079" max="3321" width="11.5546875" style="1"/>
    <col min="3322" max="3322" width="6.5546875" style="1" customWidth="1"/>
    <col min="3323" max="3323" width="0" style="1" hidden="1" customWidth="1"/>
    <col min="3324" max="3324" width="11.44140625" style="1" customWidth="1"/>
    <col min="3325" max="3325" width="0" style="1" hidden="1" customWidth="1"/>
    <col min="3326" max="3326" width="14.44140625" style="1" customWidth="1"/>
    <col min="3327" max="3327" width="10.6640625" style="1" customWidth="1"/>
    <col min="3328" max="3328" width="11.44140625" style="1" customWidth="1"/>
    <col min="3329" max="3329" width="14.33203125" style="1" customWidth="1"/>
    <col min="3330" max="3331" width="0" style="1" hidden="1" customWidth="1"/>
    <col min="3332" max="3332" width="11.5546875" style="1"/>
    <col min="3333" max="3333" width="34.109375" style="1" customWidth="1"/>
    <col min="3334" max="3334" width="18.33203125" style="1" customWidth="1"/>
    <col min="3335" max="3577" width="11.5546875" style="1"/>
    <col min="3578" max="3578" width="6.5546875" style="1" customWidth="1"/>
    <col min="3579" max="3579" width="0" style="1" hidden="1" customWidth="1"/>
    <col min="3580" max="3580" width="11.44140625" style="1" customWidth="1"/>
    <col min="3581" max="3581" width="0" style="1" hidden="1" customWidth="1"/>
    <col min="3582" max="3582" width="14.44140625" style="1" customWidth="1"/>
    <col min="3583" max="3583" width="10.6640625" style="1" customWidth="1"/>
    <col min="3584" max="3584" width="11.44140625" style="1" customWidth="1"/>
    <col min="3585" max="3585" width="14.33203125" style="1" customWidth="1"/>
    <col min="3586" max="3587" width="0" style="1" hidden="1" customWidth="1"/>
    <col min="3588" max="3588" width="11.5546875" style="1"/>
    <col min="3589" max="3589" width="34.109375" style="1" customWidth="1"/>
    <col min="3590" max="3590" width="18.33203125" style="1" customWidth="1"/>
    <col min="3591" max="3833" width="11.5546875" style="1"/>
    <col min="3834" max="3834" width="6.5546875" style="1" customWidth="1"/>
    <col min="3835" max="3835" width="0" style="1" hidden="1" customWidth="1"/>
    <col min="3836" max="3836" width="11.44140625" style="1" customWidth="1"/>
    <col min="3837" max="3837" width="0" style="1" hidden="1" customWidth="1"/>
    <col min="3838" max="3838" width="14.44140625" style="1" customWidth="1"/>
    <col min="3839" max="3839" width="10.6640625" style="1" customWidth="1"/>
    <col min="3840" max="3840" width="11.44140625" style="1" customWidth="1"/>
    <col min="3841" max="3841" width="14.33203125" style="1" customWidth="1"/>
    <col min="3842" max="3843" width="0" style="1" hidden="1" customWidth="1"/>
    <col min="3844" max="3844" width="11.5546875" style="1"/>
    <col min="3845" max="3845" width="34.109375" style="1" customWidth="1"/>
    <col min="3846" max="3846" width="18.33203125" style="1" customWidth="1"/>
    <col min="3847" max="4089" width="11.5546875" style="1"/>
    <col min="4090" max="4090" width="6.5546875" style="1" customWidth="1"/>
    <col min="4091" max="4091" width="0" style="1" hidden="1" customWidth="1"/>
    <col min="4092" max="4092" width="11.44140625" style="1" customWidth="1"/>
    <col min="4093" max="4093" width="0" style="1" hidden="1" customWidth="1"/>
    <col min="4094" max="4094" width="14.44140625" style="1" customWidth="1"/>
    <col min="4095" max="4095" width="10.6640625" style="1" customWidth="1"/>
    <col min="4096" max="4096" width="11.44140625" style="1" customWidth="1"/>
    <col min="4097" max="4097" width="14.33203125" style="1" customWidth="1"/>
    <col min="4098" max="4099" width="0" style="1" hidden="1" customWidth="1"/>
    <col min="4100" max="4100" width="11.5546875" style="1"/>
    <col min="4101" max="4101" width="34.109375" style="1" customWidth="1"/>
    <col min="4102" max="4102" width="18.33203125" style="1" customWidth="1"/>
    <col min="4103" max="4345" width="11.5546875" style="1"/>
    <col min="4346" max="4346" width="6.5546875" style="1" customWidth="1"/>
    <col min="4347" max="4347" width="0" style="1" hidden="1" customWidth="1"/>
    <col min="4348" max="4348" width="11.44140625" style="1" customWidth="1"/>
    <col min="4349" max="4349" width="0" style="1" hidden="1" customWidth="1"/>
    <col min="4350" max="4350" width="14.44140625" style="1" customWidth="1"/>
    <col min="4351" max="4351" width="10.6640625" style="1" customWidth="1"/>
    <col min="4352" max="4352" width="11.44140625" style="1" customWidth="1"/>
    <col min="4353" max="4353" width="14.33203125" style="1" customWidth="1"/>
    <col min="4354" max="4355" width="0" style="1" hidden="1" customWidth="1"/>
    <col min="4356" max="4356" width="11.5546875" style="1"/>
    <col min="4357" max="4357" width="34.109375" style="1" customWidth="1"/>
    <col min="4358" max="4358" width="18.33203125" style="1" customWidth="1"/>
    <col min="4359" max="4601" width="11.5546875" style="1"/>
    <col min="4602" max="4602" width="6.5546875" style="1" customWidth="1"/>
    <col min="4603" max="4603" width="0" style="1" hidden="1" customWidth="1"/>
    <col min="4604" max="4604" width="11.44140625" style="1" customWidth="1"/>
    <col min="4605" max="4605" width="0" style="1" hidden="1" customWidth="1"/>
    <col min="4606" max="4606" width="14.44140625" style="1" customWidth="1"/>
    <col min="4607" max="4607" width="10.6640625" style="1" customWidth="1"/>
    <col min="4608" max="4608" width="11.44140625" style="1" customWidth="1"/>
    <col min="4609" max="4609" width="14.33203125" style="1" customWidth="1"/>
    <col min="4610" max="4611" width="0" style="1" hidden="1" customWidth="1"/>
    <col min="4612" max="4612" width="11.5546875" style="1"/>
    <col min="4613" max="4613" width="34.109375" style="1" customWidth="1"/>
    <col min="4614" max="4614" width="18.33203125" style="1" customWidth="1"/>
    <col min="4615" max="4857" width="11.5546875" style="1"/>
    <col min="4858" max="4858" width="6.5546875" style="1" customWidth="1"/>
    <col min="4859" max="4859" width="0" style="1" hidden="1" customWidth="1"/>
    <col min="4860" max="4860" width="11.44140625" style="1" customWidth="1"/>
    <col min="4861" max="4861" width="0" style="1" hidden="1" customWidth="1"/>
    <col min="4862" max="4862" width="14.44140625" style="1" customWidth="1"/>
    <col min="4863" max="4863" width="10.6640625" style="1" customWidth="1"/>
    <col min="4864" max="4864" width="11.44140625" style="1" customWidth="1"/>
    <col min="4865" max="4865" width="14.33203125" style="1" customWidth="1"/>
    <col min="4866" max="4867" width="0" style="1" hidden="1" customWidth="1"/>
    <col min="4868" max="4868" width="11.5546875" style="1"/>
    <col min="4869" max="4869" width="34.109375" style="1" customWidth="1"/>
    <col min="4870" max="4870" width="18.33203125" style="1" customWidth="1"/>
    <col min="4871" max="5113" width="11.5546875" style="1"/>
    <col min="5114" max="5114" width="6.5546875" style="1" customWidth="1"/>
    <col min="5115" max="5115" width="0" style="1" hidden="1" customWidth="1"/>
    <col min="5116" max="5116" width="11.44140625" style="1" customWidth="1"/>
    <col min="5117" max="5117" width="0" style="1" hidden="1" customWidth="1"/>
    <col min="5118" max="5118" width="14.44140625" style="1" customWidth="1"/>
    <col min="5119" max="5119" width="10.6640625" style="1" customWidth="1"/>
    <col min="5120" max="5120" width="11.44140625" style="1" customWidth="1"/>
    <col min="5121" max="5121" width="14.33203125" style="1" customWidth="1"/>
    <col min="5122" max="5123" width="0" style="1" hidden="1" customWidth="1"/>
    <col min="5124" max="5124" width="11.5546875" style="1"/>
    <col min="5125" max="5125" width="34.109375" style="1" customWidth="1"/>
    <col min="5126" max="5126" width="18.33203125" style="1" customWidth="1"/>
    <col min="5127" max="5369" width="11.5546875" style="1"/>
    <col min="5370" max="5370" width="6.5546875" style="1" customWidth="1"/>
    <col min="5371" max="5371" width="0" style="1" hidden="1" customWidth="1"/>
    <col min="5372" max="5372" width="11.44140625" style="1" customWidth="1"/>
    <col min="5373" max="5373" width="0" style="1" hidden="1" customWidth="1"/>
    <col min="5374" max="5374" width="14.44140625" style="1" customWidth="1"/>
    <col min="5375" max="5375" width="10.6640625" style="1" customWidth="1"/>
    <col min="5376" max="5376" width="11.44140625" style="1" customWidth="1"/>
    <col min="5377" max="5377" width="14.33203125" style="1" customWidth="1"/>
    <col min="5378" max="5379" width="0" style="1" hidden="1" customWidth="1"/>
    <col min="5380" max="5380" width="11.5546875" style="1"/>
    <col min="5381" max="5381" width="34.109375" style="1" customWidth="1"/>
    <col min="5382" max="5382" width="18.33203125" style="1" customWidth="1"/>
    <col min="5383" max="5625" width="11.5546875" style="1"/>
    <col min="5626" max="5626" width="6.5546875" style="1" customWidth="1"/>
    <col min="5627" max="5627" width="0" style="1" hidden="1" customWidth="1"/>
    <col min="5628" max="5628" width="11.44140625" style="1" customWidth="1"/>
    <col min="5629" max="5629" width="0" style="1" hidden="1" customWidth="1"/>
    <col min="5630" max="5630" width="14.44140625" style="1" customWidth="1"/>
    <col min="5631" max="5631" width="10.6640625" style="1" customWidth="1"/>
    <col min="5632" max="5632" width="11.44140625" style="1" customWidth="1"/>
    <col min="5633" max="5633" width="14.33203125" style="1" customWidth="1"/>
    <col min="5634" max="5635" width="0" style="1" hidden="1" customWidth="1"/>
    <col min="5636" max="5636" width="11.5546875" style="1"/>
    <col min="5637" max="5637" width="34.109375" style="1" customWidth="1"/>
    <col min="5638" max="5638" width="18.33203125" style="1" customWidth="1"/>
    <col min="5639" max="5881" width="11.5546875" style="1"/>
    <col min="5882" max="5882" width="6.5546875" style="1" customWidth="1"/>
    <col min="5883" max="5883" width="0" style="1" hidden="1" customWidth="1"/>
    <col min="5884" max="5884" width="11.44140625" style="1" customWidth="1"/>
    <col min="5885" max="5885" width="0" style="1" hidden="1" customWidth="1"/>
    <col min="5886" max="5886" width="14.44140625" style="1" customWidth="1"/>
    <col min="5887" max="5887" width="10.6640625" style="1" customWidth="1"/>
    <col min="5888" max="5888" width="11.44140625" style="1" customWidth="1"/>
    <col min="5889" max="5889" width="14.33203125" style="1" customWidth="1"/>
    <col min="5890" max="5891" width="0" style="1" hidden="1" customWidth="1"/>
    <col min="5892" max="5892" width="11.5546875" style="1"/>
    <col min="5893" max="5893" width="34.109375" style="1" customWidth="1"/>
    <col min="5894" max="5894" width="18.33203125" style="1" customWidth="1"/>
    <col min="5895" max="6137" width="11.5546875" style="1"/>
    <col min="6138" max="6138" width="6.5546875" style="1" customWidth="1"/>
    <col min="6139" max="6139" width="0" style="1" hidden="1" customWidth="1"/>
    <col min="6140" max="6140" width="11.44140625" style="1" customWidth="1"/>
    <col min="6141" max="6141" width="0" style="1" hidden="1" customWidth="1"/>
    <col min="6142" max="6142" width="14.44140625" style="1" customWidth="1"/>
    <col min="6143" max="6143" width="10.6640625" style="1" customWidth="1"/>
    <col min="6144" max="6144" width="11.44140625" style="1" customWidth="1"/>
    <col min="6145" max="6145" width="14.33203125" style="1" customWidth="1"/>
    <col min="6146" max="6147" width="0" style="1" hidden="1" customWidth="1"/>
    <col min="6148" max="6148" width="11.5546875" style="1"/>
    <col min="6149" max="6149" width="34.109375" style="1" customWidth="1"/>
    <col min="6150" max="6150" width="18.33203125" style="1" customWidth="1"/>
    <col min="6151" max="6393" width="11.5546875" style="1"/>
    <col min="6394" max="6394" width="6.5546875" style="1" customWidth="1"/>
    <col min="6395" max="6395" width="0" style="1" hidden="1" customWidth="1"/>
    <col min="6396" max="6396" width="11.44140625" style="1" customWidth="1"/>
    <col min="6397" max="6397" width="0" style="1" hidden="1" customWidth="1"/>
    <col min="6398" max="6398" width="14.44140625" style="1" customWidth="1"/>
    <col min="6399" max="6399" width="10.6640625" style="1" customWidth="1"/>
    <col min="6400" max="6400" width="11.44140625" style="1" customWidth="1"/>
    <col min="6401" max="6401" width="14.33203125" style="1" customWidth="1"/>
    <col min="6402" max="6403" width="0" style="1" hidden="1" customWidth="1"/>
    <col min="6404" max="6404" width="11.5546875" style="1"/>
    <col min="6405" max="6405" width="34.109375" style="1" customWidth="1"/>
    <col min="6406" max="6406" width="18.33203125" style="1" customWidth="1"/>
    <col min="6407" max="6649" width="11.5546875" style="1"/>
    <col min="6650" max="6650" width="6.5546875" style="1" customWidth="1"/>
    <col min="6651" max="6651" width="0" style="1" hidden="1" customWidth="1"/>
    <col min="6652" max="6652" width="11.44140625" style="1" customWidth="1"/>
    <col min="6653" max="6653" width="0" style="1" hidden="1" customWidth="1"/>
    <col min="6654" max="6654" width="14.44140625" style="1" customWidth="1"/>
    <col min="6655" max="6655" width="10.6640625" style="1" customWidth="1"/>
    <col min="6656" max="6656" width="11.44140625" style="1" customWidth="1"/>
    <col min="6657" max="6657" width="14.33203125" style="1" customWidth="1"/>
    <col min="6658" max="6659" width="0" style="1" hidden="1" customWidth="1"/>
    <col min="6660" max="6660" width="11.5546875" style="1"/>
    <col min="6661" max="6661" width="34.109375" style="1" customWidth="1"/>
    <col min="6662" max="6662" width="18.33203125" style="1" customWidth="1"/>
    <col min="6663" max="6905" width="11.5546875" style="1"/>
    <col min="6906" max="6906" width="6.5546875" style="1" customWidth="1"/>
    <col min="6907" max="6907" width="0" style="1" hidden="1" customWidth="1"/>
    <col min="6908" max="6908" width="11.44140625" style="1" customWidth="1"/>
    <col min="6909" max="6909" width="0" style="1" hidden="1" customWidth="1"/>
    <col min="6910" max="6910" width="14.44140625" style="1" customWidth="1"/>
    <col min="6911" max="6911" width="10.6640625" style="1" customWidth="1"/>
    <col min="6912" max="6912" width="11.44140625" style="1" customWidth="1"/>
    <col min="6913" max="6913" width="14.33203125" style="1" customWidth="1"/>
    <col min="6914" max="6915" width="0" style="1" hidden="1" customWidth="1"/>
    <col min="6916" max="6916" width="11.5546875" style="1"/>
    <col min="6917" max="6917" width="34.109375" style="1" customWidth="1"/>
    <col min="6918" max="6918" width="18.33203125" style="1" customWidth="1"/>
    <col min="6919" max="7161" width="11.5546875" style="1"/>
    <col min="7162" max="7162" width="6.5546875" style="1" customWidth="1"/>
    <col min="7163" max="7163" width="0" style="1" hidden="1" customWidth="1"/>
    <col min="7164" max="7164" width="11.44140625" style="1" customWidth="1"/>
    <col min="7165" max="7165" width="0" style="1" hidden="1" customWidth="1"/>
    <col min="7166" max="7166" width="14.44140625" style="1" customWidth="1"/>
    <col min="7167" max="7167" width="10.6640625" style="1" customWidth="1"/>
    <col min="7168" max="7168" width="11.44140625" style="1" customWidth="1"/>
    <col min="7169" max="7169" width="14.33203125" style="1" customWidth="1"/>
    <col min="7170" max="7171" width="0" style="1" hidden="1" customWidth="1"/>
    <col min="7172" max="7172" width="11.5546875" style="1"/>
    <col min="7173" max="7173" width="34.109375" style="1" customWidth="1"/>
    <col min="7174" max="7174" width="18.33203125" style="1" customWidth="1"/>
    <col min="7175" max="7417" width="11.5546875" style="1"/>
    <col min="7418" max="7418" width="6.5546875" style="1" customWidth="1"/>
    <col min="7419" max="7419" width="0" style="1" hidden="1" customWidth="1"/>
    <col min="7420" max="7420" width="11.44140625" style="1" customWidth="1"/>
    <col min="7421" max="7421" width="0" style="1" hidden="1" customWidth="1"/>
    <col min="7422" max="7422" width="14.44140625" style="1" customWidth="1"/>
    <col min="7423" max="7423" width="10.6640625" style="1" customWidth="1"/>
    <col min="7424" max="7424" width="11.44140625" style="1" customWidth="1"/>
    <col min="7425" max="7425" width="14.33203125" style="1" customWidth="1"/>
    <col min="7426" max="7427" width="0" style="1" hidden="1" customWidth="1"/>
    <col min="7428" max="7428" width="11.5546875" style="1"/>
    <col min="7429" max="7429" width="34.109375" style="1" customWidth="1"/>
    <col min="7430" max="7430" width="18.33203125" style="1" customWidth="1"/>
    <col min="7431" max="7673" width="11.5546875" style="1"/>
    <col min="7674" max="7674" width="6.5546875" style="1" customWidth="1"/>
    <col min="7675" max="7675" width="0" style="1" hidden="1" customWidth="1"/>
    <col min="7676" max="7676" width="11.44140625" style="1" customWidth="1"/>
    <col min="7677" max="7677" width="0" style="1" hidden="1" customWidth="1"/>
    <col min="7678" max="7678" width="14.44140625" style="1" customWidth="1"/>
    <col min="7679" max="7679" width="10.6640625" style="1" customWidth="1"/>
    <col min="7680" max="7680" width="11.44140625" style="1" customWidth="1"/>
    <col min="7681" max="7681" width="14.33203125" style="1" customWidth="1"/>
    <col min="7682" max="7683" width="0" style="1" hidden="1" customWidth="1"/>
    <col min="7684" max="7684" width="11.5546875" style="1"/>
    <col min="7685" max="7685" width="34.109375" style="1" customWidth="1"/>
    <col min="7686" max="7686" width="18.33203125" style="1" customWidth="1"/>
    <col min="7687" max="7929" width="11.5546875" style="1"/>
    <col min="7930" max="7930" width="6.5546875" style="1" customWidth="1"/>
    <col min="7931" max="7931" width="0" style="1" hidden="1" customWidth="1"/>
    <col min="7932" max="7932" width="11.44140625" style="1" customWidth="1"/>
    <col min="7933" max="7933" width="0" style="1" hidden="1" customWidth="1"/>
    <col min="7934" max="7934" width="14.44140625" style="1" customWidth="1"/>
    <col min="7935" max="7935" width="10.6640625" style="1" customWidth="1"/>
    <col min="7936" max="7936" width="11.44140625" style="1" customWidth="1"/>
    <col min="7937" max="7937" width="14.33203125" style="1" customWidth="1"/>
    <col min="7938" max="7939" width="0" style="1" hidden="1" customWidth="1"/>
    <col min="7940" max="7940" width="11.5546875" style="1"/>
    <col min="7941" max="7941" width="34.109375" style="1" customWidth="1"/>
    <col min="7942" max="7942" width="18.33203125" style="1" customWidth="1"/>
    <col min="7943" max="8185" width="11.5546875" style="1"/>
    <col min="8186" max="8186" width="6.5546875" style="1" customWidth="1"/>
    <col min="8187" max="8187" width="0" style="1" hidden="1" customWidth="1"/>
    <col min="8188" max="8188" width="11.44140625" style="1" customWidth="1"/>
    <col min="8189" max="8189" width="0" style="1" hidden="1" customWidth="1"/>
    <col min="8190" max="8190" width="14.44140625" style="1" customWidth="1"/>
    <col min="8191" max="8191" width="10.6640625" style="1" customWidth="1"/>
    <col min="8192" max="8192" width="11.44140625" style="1" customWidth="1"/>
    <col min="8193" max="8193" width="14.33203125" style="1" customWidth="1"/>
    <col min="8194" max="8195" width="0" style="1" hidden="1" customWidth="1"/>
    <col min="8196" max="8196" width="11.5546875" style="1"/>
    <col min="8197" max="8197" width="34.109375" style="1" customWidth="1"/>
    <col min="8198" max="8198" width="18.33203125" style="1" customWidth="1"/>
    <col min="8199" max="8441" width="11.5546875" style="1"/>
    <col min="8442" max="8442" width="6.5546875" style="1" customWidth="1"/>
    <col min="8443" max="8443" width="0" style="1" hidden="1" customWidth="1"/>
    <col min="8444" max="8444" width="11.44140625" style="1" customWidth="1"/>
    <col min="8445" max="8445" width="0" style="1" hidden="1" customWidth="1"/>
    <col min="8446" max="8446" width="14.44140625" style="1" customWidth="1"/>
    <col min="8447" max="8447" width="10.6640625" style="1" customWidth="1"/>
    <col min="8448" max="8448" width="11.44140625" style="1" customWidth="1"/>
    <col min="8449" max="8449" width="14.33203125" style="1" customWidth="1"/>
    <col min="8450" max="8451" width="0" style="1" hidden="1" customWidth="1"/>
    <col min="8452" max="8452" width="11.5546875" style="1"/>
    <col min="8453" max="8453" width="34.109375" style="1" customWidth="1"/>
    <col min="8454" max="8454" width="18.33203125" style="1" customWidth="1"/>
    <col min="8455" max="8697" width="11.5546875" style="1"/>
    <col min="8698" max="8698" width="6.5546875" style="1" customWidth="1"/>
    <col min="8699" max="8699" width="0" style="1" hidden="1" customWidth="1"/>
    <col min="8700" max="8700" width="11.44140625" style="1" customWidth="1"/>
    <col min="8701" max="8701" width="0" style="1" hidden="1" customWidth="1"/>
    <col min="8702" max="8702" width="14.44140625" style="1" customWidth="1"/>
    <col min="8703" max="8703" width="10.6640625" style="1" customWidth="1"/>
    <col min="8704" max="8704" width="11.44140625" style="1" customWidth="1"/>
    <col min="8705" max="8705" width="14.33203125" style="1" customWidth="1"/>
    <col min="8706" max="8707" width="0" style="1" hidden="1" customWidth="1"/>
    <col min="8708" max="8708" width="11.5546875" style="1"/>
    <col min="8709" max="8709" width="34.109375" style="1" customWidth="1"/>
    <col min="8710" max="8710" width="18.33203125" style="1" customWidth="1"/>
    <col min="8711" max="8953" width="11.5546875" style="1"/>
    <col min="8954" max="8954" width="6.5546875" style="1" customWidth="1"/>
    <col min="8955" max="8955" width="0" style="1" hidden="1" customWidth="1"/>
    <col min="8956" max="8956" width="11.44140625" style="1" customWidth="1"/>
    <col min="8957" max="8957" width="0" style="1" hidden="1" customWidth="1"/>
    <col min="8958" max="8958" width="14.44140625" style="1" customWidth="1"/>
    <col min="8959" max="8959" width="10.6640625" style="1" customWidth="1"/>
    <col min="8960" max="8960" width="11.44140625" style="1" customWidth="1"/>
    <col min="8961" max="8961" width="14.33203125" style="1" customWidth="1"/>
    <col min="8962" max="8963" width="0" style="1" hidden="1" customWidth="1"/>
    <col min="8964" max="8964" width="11.5546875" style="1"/>
    <col min="8965" max="8965" width="34.109375" style="1" customWidth="1"/>
    <col min="8966" max="8966" width="18.33203125" style="1" customWidth="1"/>
    <col min="8967" max="9209" width="11.5546875" style="1"/>
    <col min="9210" max="9210" width="6.5546875" style="1" customWidth="1"/>
    <col min="9211" max="9211" width="0" style="1" hidden="1" customWidth="1"/>
    <col min="9212" max="9212" width="11.44140625" style="1" customWidth="1"/>
    <col min="9213" max="9213" width="0" style="1" hidden="1" customWidth="1"/>
    <col min="9214" max="9214" width="14.44140625" style="1" customWidth="1"/>
    <col min="9215" max="9215" width="10.6640625" style="1" customWidth="1"/>
    <col min="9216" max="9216" width="11.44140625" style="1" customWidth="1"/>
    <col min="9217" max="9217" width="14.33203125" style="1" customWidth="1"/>
    <col min="9218" max="9219" width="0" style="1" hidden="1" customWidth="1"/>
    <col min="9220" max="9220" width="11.5546875" style="1"/>
    <col min="9221" max="9221" width="34.109375" style="1" customWidth="1"/>
    <col min="9222" max="9222" width="18.33203125" style="1" customWidth="1"/>
    <col min="9223" max="9465" width="11.5546875" style="1"/>
    <col min="9466" max="9466" width="6.5546875" style="1" customWidth="1"/>
    <col min="9467" max="9467" width="0" style="1" hidden="1" customWidth="1"/>
    <col min="9468" max="9468" width="11.44140625" style="1" customWidth="1"/>
    <col min="9469" max="9469" width="0" style="1" hidden="1" customWidth="1"/>
    <col min="9470" max="9470" width="14.44140625" style="1" customWidth="1"/>
    <col min="9471" max="9471" width="10.6640625" style="1" customWidth="1"/>
    <col min="9472" max="9472" width="11.44140625" style="1" customWidth="1"/>
    <col min="9473" max="9473" width="14.33203125" style="1" customWidth="1"/>
    <col min="9474" max="9475" width="0" style="1" hidden="1" customWidth="1"/>
    <col min="9476" max="9476" width="11.5546875" style="1"/>
    <col min="9477" max="9477" width="34.109375" style="1" customWidth="1"/>
    <col min="9478" max="9478" width="18.33203125" style="1" customWidth="1"/>
    <col min="9479" max="9721" width="11.5546875" style="1"/>
    <col min="9722" max="9722" width="6.5546875" style="1" customWidth="1"/>
    <col min="9723" max="9723" width="0" style="1" hidden="1" customWidth="1"/>
    <col min="9724" max="9724" width="11.44140625" style="1" customWidth="1"/>
    <col min="9725" max="9725" width="0" style="1" hidden="1" customWidth="1"/>
    <col min="9726" max="9726" width="14.44140625" style="1" customWidth="1"/>
    <col min="9727" max="9727" width="10.6640625" style="1" customWidth="1"/>
    <col min="9728" max="9728" width="11.44140625" style="1" customWidth="1"/>
    <col min="9729" max="9729" width="14.33203125" style="1" customWidth="1"/>
    <col min="9730" max="9731" width="0" style="1" hidden="1" customWidth="1"/>
    <col min="9732" max="9732" width="11.5546875" style="1"/>
    <col min="9733" max="9733" width="34.109375" style="1" customWidth="1"/>
    <col min="9734" max="9734" width="18.33203125" style="1" customWidth="1"/>
    <col min="9735" max="9977" width="11.5546875" style="1"/>
    <col min="9978" max="9978" width="6.5546875" style="1" customWidth="1"/>
    <col min="9979" max="9979" width="0" style="1" hidden="1" customWidth="1"/>
    <col min="9980" max="9980" width="11.44140625" style="1" customWidth="1"/>
    <col min="9981" max="9981" width="0" style="1" hidden="1" customWidth="1"/>
    <col min="9982" max="9982" width="14.44140625" style="1" customWidth="1"/>
    <col min="9983" max="9983" width="10.6640625" style="1" customWidth="1"/>
    <col min="9984" max="9984" width="11.44140625" style="1" customWidth="1"/>
    <col min="9985" max="9985" width="14.33203125" style="1" customWidth="1"/>
    <col min="9986" max="9987" width="0" style="1" hidden="1" customWidth="1"/>
    <col min="9988" max="9988" width="11.5546875" style="1"/>
    <col min="9989" max="9989" width="34.109375" style="1" customWidth="1"/>
    <col min="9990" max="9990" width="18.33203125" style="1" customWidth="1"/>
    <col min="9991" max="10233" width="11.5546875" style="1"/>
    <col min="10234" max="10234" width="6.5546875" style="1" customWidth="1"/>
    <col min="10235" max="10235" width="0" style="1" hidden="1" customWidth="1"/>
    <col min="10236" max="10236" width="11.44140625" style="1" customWidth="1"/>
    <col min="10237" max="10237" width="0" style="1" hidden="1" customWidth="1"/>
    <col min="10238" max="10238" width="14.44140625" style="1" customWidth="1"/>
    <col min="10239" max="10239" width="10.6640625" style="1" customWidth="1"/>
    <col min="10240" max="10240" width="11.44140625" style="1" customWidth="1"/>
    <col min="10241" max="10241" width="14.33203125" style="1" customWidth="1"/>
    <col min="10242" max="10243" width="0" style="1" hidden="1" customWidth="1"/>
    <col min="10244" max="10244" width="11.5546875" style="1"/>
    <col min="10245" max="10245" width="34.109375" style="1" customWidth="1"/>
    <col min="10246" max="10246" width="18.33203125" style="1" customWidth="1"/>
    <col min="10247" max="10489" width="11.5546875" style="1"/>
    <col min="10490" max="10490" width="6.5546875" style="1" customWidth="1"/>
    <col min="10491" max="10491" width="0" style="1" hidden="1" customWidth="1"/>
    <col min="10492" max="10492" width="11.44140625" style="1" customWidth="1"/>
    <col min="10493" max="10493" width="0" style="1" hidden="1" customWidth="1"/>
    <col min="10494" max="10494" width="14.44140625" style="1" customWidth="1"/>
    <col min="10495" max="10495" width="10.6640625" style="1" customWidth="1"/>
    <col min="10496" max="10496" width="11.44140625" style="1" customWidth="1"/>
    <col min="10497" max="10497" width="14.33203125" style="1" customWidth="1"/>
    <col min="10498" max="10499" width="0" style="1" hidden="1" customWidth="1"/>
    <col min="10500" max="10500" width="11.5546875" style="1"/>
    <col min="10501" max="10501" width="34.109375" style="1" customWidth="1"/>
    <col min="10502" max="10502" width="18.33203125" style="1" customWidth="1"/>
    <col min="10503" max="10745" width="11.5546875" style="1"/>
    <col min="10746" max="10746" width="6.5546875" style="1" customWidth="1"/>
    <col min="10747" max="10747" width="0" style="1" hidden="1" customWidth="1"/>
    <col min="10748" max="10748" width="11.44140625" style="1" customWidth="1"/>
    <col min="10749" max="10749" width="0" style="1" hidden="1" customWidth="1"/>
    <col min="10750" max="10750" width="14.44140625" style="1" customWidth="1"/>
    <col min="10751" max="10751" width="10.6640625" style="1" customWidth="1"/>
    <col min="10752" max="10752" width="11.44140625" style="1" customWidth="1"/>
    <col min="10753" max="10753" width="14.33203125" style="1" customWidth="1"/>
    <col min="10754" max="10755" width="0" style="1" hidden="1" customWidth="1"/>
    <col min="10756" max="10756" width="11.5546875" style="1"/>
    <col min="10757" max="10757" width="34.109375" style="1" customWidth="1"/>
    <col min="10758" max="10758" width="18.33203125" style="1" customWidth="1"/>
    <col min="10759" max="11001" width="11.5546875" style="1"/>
    <col min="11002" max="11002" width="6.5546875" style="1" customWidth="1"/>
    <col min="11003" max="11003" width="0" style="1" hidden="1" customWidth="1"/>
    <col min="11004" max="11004" width="11.44140625" style="1" customWidth="1"/>
    <col min="11005" max="11005" width="0" style="1" hidden="1" customWidth="1"/>
    <col min="11006" max="11006" width="14.44140625" style="1" customWidth="1"/>
    <col min="11007" max="11007" width="10.6640625" style="1" customWidth="1"/>
    <col min="11008" max="11008" width="11.44140625" style="1" customWidth="1"/>
    <col min="11009" max="11009" width="14.33203125" style="1" customWidth="1"/>
    <col min="11010" max="11011" width="0" style="1" hidden="1" customWidth="1"/>
    <col min="11012" max="11012" width="11.5546875" style="1"/>
    <col min="11013" max="11013" width="34.109375" style="1" customWidth="1"/>
    <col min="11014" max="11014" width="18.33203125" style="1" customWidth="1"/>
    <col min="11015" max="11257" width="11.5546875" style="1"/>
    <col min="11258" max="11258" width="6.5546875" style="1" customWidth="1"/>
    <col min="11259" max="11259" width="0" style="1" hidden="1" customWidth="1"/>
    <col min="11260" max="11260" width="11.44140625" style="1" customWidth="1"/>
    <col min="11261" max="11261" width="0" style="1" hidden="1" customWidth="1"/>
    <col min="11262" max="11262" width="14.44140625" style="1" customWidth="1"/>
    <col min="11263" max="11263" width="10.6640625" style="1" customWidth="1"/>
    <col min="11264" max="11264" width="11.44140625" style="1" customWidth="1"/>
    <col min="11265" max="11265" width="14.33203125" style="1" customWidth="1"/>
    <col min="11266" max="11267" width="0" style="1" hidden="1" customWidth="1"/>
    <col min="11268" max="11268" width="11.5546875" style="1"/>
    <col min="11269" max="11269" width="34.109375" style="1" customWidth="1"/>
    <col min="11270" max="11270" width="18.33203125" style="1" customWidth="1"/>
    <col min="11271" max="11513" width="11.5546875" style="1"/>
    <col min="11514" max="11514" width="6.5546875" style="1" customWidth="1"/>
    <col min="11515" max="11515" width="0" style="1" hidden="1" customWidth="1"/>
    <col min="11516" max="11516" width="11.44140625" style="1" customWidth="1"/>
    <col min="11517" max="11517" width="0" style="1" hidden="1" customWidth="1"/>
    <col min="11518" max="11518" width="14.44140625" style="1" customWidth="1"/>
    <col min="11519" max="11519" width="10.6640625" style="1" customWidth="1"/>
    <col min="11520" max="11520" width="11.44140625" style="1" customWidth="1"/>
    <col min="11521" max="11521" width="14.33203125" style="1" customWidth="1"/>
    <col min="11522" max="11523" width="0" style="1" hidden="1" customWidth="1"/>
    <col min="11524" max="11524" width="11.5546875" style="1"/>
    <col min="11525" max="11525" width="34.109375" style="1" customWidth="1"/>
    <col min="11526" max="11526" width="18.33203125" style="1" customWidth="1"/>
    <col min="11527" max="11769" width="11.5546875" style="1"/>
    <col min="11770" max="11770" width="6.5546875" style="1" customWidth="1"/>
    <col min="11771" max="11771" width="0" style="1" hidden="1" customWidth="1"/>
    <col min="11772" max="11772" width="11.44140625" style="1" customWidth="1"/>
    <col min="11773" max="11773" width="0" style="1" hidden="1" customWidth="1"/>
    <col min="11774" max="11774" width="14.44140625" style="1" customWidth="1"/>
    <col min="11775" max="11775" width="10.6640625" style="1" customWidth="1"/>
    <col min="11776" max="11776" width="11.44140625" style="1" customWidth="1"/>
    <col min="11777" max="11777" width="14.33203125" style="1" customWidth="1"/>
    <col min="11778" max="11779" width="0" style="1" hidden="1" customWidth="1"/>
    <col min="11780" max="11780" width="11.5546875" style="1"/>
    <col min="11781" max="11781" width="34.109375" style="1" customWidth="1"/>
    <col min="11782" max="11782" width="18.33203125" style="1" customWidth="1"/>
    <col min="11783" max="12025" width="11.5546875" style="1"/>
    <col min="12026" max="12026" width="6.5546875" style="1" customWidth="1"/>
    <col min="12027" max="12027" width="0" style="1" hidden="1" customWidth="1"/>
    <col min="12028" max="12028" width="11.44140625" style="1" customWidth="1"/>
    <col min="12029" max="12029" width="0" style="1" hidden="1" customWidth="1"/>
    <col min="12030" max="12030" width="14.44140625" style="1" customWidth="1"/>
    <col min="12031" max="12031" width="10.6640625" style="1" customWidth="1"/>
    <col min="12032" max="12032" width="11.44140625" style="1" customWidth="1"/>
    <col min="12033" max="12033" width="14.33203125" style="1" customWidth="1"/>
    <col min="12034" max="12035" width="0" style="1" hidden="1" customWidth="1"/>
    <col min="12036" max="12036" width="11.5546875" style="1"/>
    <col min="12037" max="12037" width="34.109375" style="1" customWidth="1"/>
    <col min="12038" max="12038" width="18.33203125" style="1" customWidth="1"/>
    <col min="12039" max="12281" width="11.5546875" style="1"/>
    <col min="12282" max="12282" width="6.5546875" style="1" customWidth="1"/>
    <col min="12283" max="12283" width="0" style="1" hidden="1" customWidth="1"/>
    <col min="12284" max="12284" width="11.44140625" style="1" customWidth="1"/>
    <col min="12285" max="12285" width="0" style="1" hidden="1" customWidth="1"/>
    <col min="12286" max="12286" width="14.44140625" style="1" customWidth="1"/>
    <col min="12287" max="12287" width="10.6640625" style="1" customWidth="1"/>
    <col min="12288" max="12288" width="11.44140625" style="1" customWidth="1"/>
    <col min="12289" max="12289" width="14.33203125" style="1" customWidth="1"/>
    <col min="12290" max="12291" width="0" style="1" hidden="1" customWidth="1"/>
    <col min="12292" max="12292" width="11.5546875" style="1"/>
    <col min="12293" max="12293" width="34.109375" style="1" customWidth="1"/>
    <col min="12294" max="12294" width="18.33203125" style="1" customWidth="1"/>
    <col min="12295" max="12537" width="11.5546875" style="1"/>
    <col min="12538" max="12538" width="6.5546875" style="1" customWidth="1"/>
    <col min="12539" max="12539" width="0" style="1" hidden="1" customWidth="1"/>
    <col min="12540" max="12540" width="11.44140625" style="1" customWidth="1"/>
    <col min="12541" max="12541" width="0" style="1" hidden="1" customWidth="1"/>
    <col min="12542" max="12542" width="14.44140625" style="1" customWidth="1"/>
    <col min="12543" max="12543" width="10.6640625" style="1" customWidth="1"/>
    <col min="12544" max="12544" width="11.44140625" style="1" customWidth="1"/>
    <col min="12545" max="12545" width="14.33203125" style="1" customWidth="1"/>
    <col min="12546" max="12547" width="0" style="1" hidden="1" customWidth="1"/>
    <col min="12548" max="12548" width="11.5546875" style="1"/>
    <col min="12549" max="12549" width="34.109375" style="1" customWidth="1"/>
    <col min="12550" max="12550" width="18.33203125" style="1" customWidth="1"/>
    <col min="12551" max="12793" width="11.5546875" style="1"/>
    <col min="12794" max="12794" width="6.5546875" style="1" customWidth="1"/>
    <col min="12795" max="12795" width="0" style="1" hidden="1" customWidth="1"/>
    <col min="12796" max="12796" width="11.44140625" style="1" customWidth="1"/>
    <col min="12797" max="12797" width="0" style="1" hidden="1" customWidth="1"/>
    <col min="12798" max="12798" width="14.44140625" style="1" customWidth="1"/>
    <col min="12799" max="12799" width="10.6640625" style="1" customWidth="1"/>
    <col min="12800" max="12800" width="11.44140625" style="1" customWidth="1"/>
    <col min="12801" max="12801" width="14.33203125" style="1" customWidth="1"/>
    <col min="12802" max="12803" width="0" style="1" hidden="1" customWidth="1"/>
    <col min="12804" max="12804" width="11.5546875" style="1"/>
    <col min="12805" max="12805" width="34.109375" style="1" customWidth="1"/>
    <col min="12806" max="12806" width="18.33203125" style="1" customWidth="1"/>
    <col min="12807" max="13049" width="11.5546875" style="1"/>
    <col min="13050" max="13050" width="6.5546875" style="1" customWidth="1"/>
    <col min="13051" max="13051" width="0" style="1" hidden="1" customWidth="1"/>
    <col min="13052" max="13052" width="11.44140625" style="1" customWidth="1"/>
    <col min="13053" max="13053" width="0" style="1" hidden="1" customWidth="1"/>
    <col min="13054" max="13054" width="14.44140625" style="1" customWidth="1"/>
    <col min="13055" max="13055" width="10.6640625" style="1" customWidth="1"/>
    <col min="13056" max="13056" width="11.44140625" style="1" customWidth="1"/>
    <col min="13057" max="13057" width="14.33203125" style="1" customWidth="1"/>
    <col min="13058" max="13059" width="0" style="1" hidden="1" customWidth="1"/>
    <col min="13060" max="13060" width="11.5546875" style="1"/>
    <col min="13061" max="13061" width="34.109375" style="1" customWidth="1"/>
    <col min="13062" max="13062" width="18.33203125" style="1" customWidth="1"/>
    <col min="13063" max="13305" width="11.5546875" style="1"/>
    <col min="13306" max="13306" width="6.5546875" style="1" customWidth="1"/>
    <col min="13307" max="13307" width="0" style="1" hidden="1" customWidth="1"/>
    <col min="13308" max="13308" width="11.44140625" style="1" customWidth="1"/>
    <col min="13309" max="13309" width="0" style="1" hidden="1" customWidth="1"/>
    <col min="13310" max="13310" width="14.44140625" style="1" customWidth="1"/>
    <col min="13311" max="13311" width="10.6640625" style="1" customWidth="1"/>
    <col min="13312" max="13312" width="11.44140625" style="1" customWidth="1"/>
    <col min="13313" max="13313" width="14.33203125" style="1" customWidth="1"/>
    <col min="13314" max="13315" width="0" style="1" hidden="1" customWidth="1"/>
    <col min="13316" max="13316" width="11.5546875" style="1"/>
    <col min="13317" max="13317" width="34.109375" style="1" customWidth="1"/>
    <col min="13318" max="13318" width="18.33203125" style="1" customWidth="1"/>
    <col min="13319" max="13561" width="11.5546875" style="1"/>
    <col min="13562" max="13562" width="6.5546875" style="1" customWidth="1"/>
    <col min="13563" max="13563" width="0" style="1" hidden="1" customWidth="1"/>
    <col min="13564" max="13564" width="11.44140625" style="1" customWidth="1"/>
    <col min="13565" max="13565" width="0" style="1" hidden="1" customWidth="1"/>
    <col min="13566" max="13566" width="14.44140625" style="1" customWidth="1"/>
    <col min="13567" max="13567" width="10.6640625" style="1" customWidth="1"/>
    <col min="13568" max="13568" width="11.44140625" style="1" customWidth="1"/>
    <col min="13569" max="13569" width="14.33203125" style="1" customWidth="1"/>
    <col min="13570" max="13571" width="0" style="1" hidden="1" customWidth="1"/>
    <col min="13572" max="13572" width="11.5546875" style="1"/>
    <col min="13573" max="13573" width="34.109375" style="1" customWidth="1"/>
    <col min="13574" max="13574" width="18.33203125" style="1" customWidth="1"/>
    <col min="13575" max="13817" width="11.5546875" style="1"/>
    <col min="13818" max="13818" width="6.5546875" style="1" customWidth="1"/>
    <col min="13819" max="13819" width="0" style="1" hidden="1" customWidth="1"/>
    <col min="13820" max="13820" width="11.44140625" style="1" customWidth="1"/>
    <col min="13821" max="13821" width="0" style="1" hidden="1" customWidth="1"/>
    <col min="13822" max="13822" width="14.44140625" style="1" customWidth="1"/>
    <col min="13823" max="13823" width="10.6640625" style="1" customWidth="1"/>
    <col min="13824" max="13824" width="11.44140625" style="1" customWidth="1"/>
    <col min="13825" max="13825" width="14.33203125" style="1" customWidth="1"/>
    <col min="13826" max="13827" width="0" style="1" hidden="1" customWidth="1"/>
    <col min="13828" max="13828" width="11.5546875" style="1"/>
    <col min="13829" max="13829" width="34.109375" style="1" customWidth="1"/>
    <col min="13830" max="13830" width="18.33203125" style="1" customWidth="1"/>
    <col min="13831" max="14073" width="11.5546875" style="1"/>
    <col min="14074" max="14074" width="6.5546875" style="1" customWidth="1"/>
    <col min="14075" max="14075" width="0" style="1" hidden="1" customWidth="1"/>
    <col min="14076" max="14076" width="11.44140625" style="1" customWidth="1"/>
    <col min="14077" max="14077" width="0" style="1" hidden="1" customWidth="1"/>
    <col min="14078" max="14078" width="14.44140625" style="1" customWidth="1"/>
    <col min="14079" max="14079" width="10.6640625" style="1" customWidth="1"/>
    <col min="14080" max="14080" width="11.44140625" style="1" customWidth="1"/>
    <col min="14081" max="14081" width="14.33203125" style="1" customWidth="1"/>
    <col min="14082" max="14083" width="0" style="1" hidden="1" customWidth="1"/>
    <col min="14084" max="14084" width="11.5546875" style="1"/>
    <col min="14085" max="14085" width="34.109375" style="1" customWidth="1"/>
    <col min="14086" max="14086" width="18.33203125" style="1" customWidth="1"/>
    <col min="14087" max="14329" width="11.5546875" style="1"/>
    <col min="14330" max="14330" width="6.5546875" style="1" customWidth="1"/>
    <col min="14331" max="14331" width="0" style="1" hidden="1" customWidth="1"/>
    <col min="14332" max="14332" width="11.44140625" style="1" customWidth="1"/>
    <col min="14333" max="14333" width="0" style="1" hidden="1" customWidth="1"/>
    <col min="14334" max="14334" width="14.44140625" style="1" customWidth="1"/>
    <col min="14335" max="14335" width="10.6640625" style="1" customWidth="1"/>
    <col min="14336" max="14336" width="11.44140625" style="1" customWidth="1"/>
    <col min="14337" max="14337" width="14.33203125" style="1" customWidth="1"/>
    <col min="14338" max="14339" width="0" style="1" hidden="1" customWidth="1"/>
    <col min="14340" max="14340" width="11.5546875" style="1"/>
    <col min="14341" max="14341" width="34.109375" style="1" customWidth="1"/>
    <col min="14342" max="14342" width="18.33203125" style="1" customWidth="1"/>
    <col min="14343" max="14585" width="11.5546875" style="1"/>
    <col min="14586" max="14586" width="6.5546875" style="1" customWidth="1"/>
    <col min="14587" max="14587" width="0" style="1" hidden="1" customWidth="1"/>
    <col min="14588" max="14588" width="11.44140625" style="1" customWidth="1"/>
    <col min="14589" max="14589" width="0" style="1" hidden="1" customWidth="1"/>
    <col min="14590" max="14590" width="14.44140625" style="1" customWidth="1"/>
    <col min="14591" max="14591" width="10.6640625" style="1" customWidth="1"/>
    <col min="14592" max="14592" width="11.44140625" style="1" customWidth="1"/>
    <col min="14593" max="14593" width="14.33203125" style="1" customWidth="1"/>
    <col min="14594" max="14595" width="0" style="1" hidden="1" customWidth="1"/>
    <col min="14596" max="14596" width="11.5546875" style="1"/>
    <col min="14597" max="14597" width="34.109375" style="1" customWidth="1"/>
    <col min="14598" max="14598" width="18.33203125" style="1" customWidth="1"/>
    <col min="14599" max="14841" width="11.5546875" style="1"/>
    <col min="14842" max="14842" width="6.5546875" style="1" customWidth="1"/>
    <col min="14843" max="14843" width="0" style="1" hidden="1" customWidth="1"/>
    <col min="14844" max="14844" width="11.44140625" style="1" customWidth="1"/>
    <col min="14845" max="14845" width="0" style="1" hidden="1" customWidth="1"/>
    <col min="14846" max="14846" width="14.44140625" style="1" customWidth="1"/>
    <col min="14847" max="14847" width="10.6640625" style="1" customWidth="1"/>
    <col min="14848" max="14848" width="11.44140625" style="1" customWidth="1"/>
    <col min="14849" max="14849" width="14.33203125" style="1" customWidth="1"/>
    <col min="14850" max="14851" width="0" style="1" hidden="1" customWidth="1"/>
    <col min="14852" max="14852" width="11.5546875" style="1"/>
    <col min="14853" max="14853" width="34.109375" style="1" customWidth="1"/>
    <col min="14854" max="14854" width="18.33203125" style="1" customWidth="1"/>
    <col min="14855" max="15097" width="11.5546875" style="1"/>
    <col min="15098" max="15098" width="6.5546875" style="1" customWidth="1"/>
    <col min="15099" max="15099" width="0" style="1" hidden="1" customWidth="1"/>
    <col min="15100" max="15100" width="11.44140625" style="1" customWidth="1"/>
    <col min="15101" max="15101" width="0" style="1" hidden="1" customWidth="1"/>
    <col min="15102" max="15102" width="14.44140625" style="1" customWidth="1"/>
    <col min="15103" max="15103" width="10.6640625" style="1" customWidth="1"/>
    <col min="15104" max="15104" width="11.44140625" style="1" customWidth="1"/>
    <col min="15105" max="15105" width="14.33203125" style="1" customWidth="1"/>
    <col min="15106" max="15107" width="0" style="1" hidden="1" customWidth="1"/>
    <col min="15108" max="15108" width="11.5546875" style="1"/>
    <col min="15109" max="15109" width="34.109375" style="1" customWidth="1"/>
    <col min="15110" max="15110" width="18.33203125" style="1" customWidth="1"/>
    <col min="15111" max="15353" width="11.5546875" style="1"/>
    <col min="15354" max="15354" width="6.5546875" style="1" customWidth="1"/>
    <col min="15355" max="15355" width="0" style="1" hidden="1" customWidth="1"/>
    <col min="15356" max="15356" width="11.44140625" style="1" customWidth="1"/>
    <col min="15357" max="15357" width="0" style="1" hidden="1" customWidth="1"/>
    <col min="15358" max="15358" width="14.44140625" style="1" customWidth="1"/>
    <col min="15359" max="15359" width="10.6640625" style="1" customWidth="1"/>
    <col min="15360" max="15360" width="11.44140625" style="1" customWidth="1"/>
    <col min="15361" max="15361" width="14.33203125" style="1" customWidth="1"/>
    <col min="15362" max="15363" width="0" style="1" hidden="1" customWidth="1"/>
    <col min="15364" max="15364" width="11.5546875" style="1"/>
    <col min="15365" max="15365" width="34.109375" style="1" customWidth="1"/>
    <col min="15366" max="15366" width="18.33203125" style="1" customWidth="1"/>
    <col min="15367" max="15609" width="11.5546875" style="1"/>
    <col min="15610" max="15610" width="6.5546875" style="1" customWidth="1"/>
    <col min="15611" max="15611" width="0" style="1" hidden="1" customWidth="1"/>
    <col min="15612" max="15612" width="11.44140625" style="1" customWidth="1"/>
    <col min="15613" max="15613" width="0" style="1" hidden="1" customWidth="1"/>
    <col min="15614" max="15614" width="14.44140625" style="1" customWidth="1"/>
    <col min="15615" max="15615" width="10.6640625" style="1" customWidth="1"/>
    <col min="15616" max="15616" width="11.44140625" style="1" customWidth="1"/>
    <col min="15617" max="15617" width="14.33203125" style="1" customWidth="1"/>
    <col min="15618" max="15619" width="0" style="1" hidden="1" customWidth="1"/>
    <col min="15620" max="15620" width="11.5546875" style="1"/>
    <col min="15621" max="15621" width="34.109375" style="1" customWidth="1"/>
    <col min="15622" max="15622" width="18.33203125" style="1" customWidth="1"/>
    <col min="15623" max="15865" width="11.5546875" style="1"/>
    <col min="15866" max="15866" width="6.5546875" style="1" customWidth="1"/>
    <col min="15867" max="15867" width="0" style="1" hidden="1" customWidth="1"/>
    <col min="15868" max="15868" width="11.44140625" style="1" customWidth="1"/>
    <col min="15869" max="15869" width="0" style="1" hidden="1" customWidth="1"/>
    <col min="15870" max="15870" width="14.44140625" style="1" customWidth="1"/>
    <col min="15871" max="15871" width="10.6640625" style="1" customWidth="1"/>
    <col min="15872" max="15872" width="11.44140625" style="1" customWidth="1"/>
    <col min="15873" max="15873" width="14.33203125" style="1" customWidth="1"/>
    <col min="15874" max="15875" width="0" style="1" hidden="1" customWidth="1"/>
    <col min="15876" max="15876" width="11.5546875" style="1"/>
    <col min="15877" max="15877" width="34.109375" style="1" customWidth="1"/>
    <col min="15878" max="15878" width="18.33203125" style="1" customWidth="1"/>
    <col min="15879" max="16121" width="11.5546875" style="1"/>
    <col min="16122" max="16122" width="6.5546875" style="1" customWidth="1"/>
    <col min="16123" max="16123" width="0" style="1" hidden="1" customWidth="1"/>
    <col min="16124" max="16124" width="11.44140625" style="1" customWidth="1"/>
    <col min="16125" max="16125" width="0" style="1" hidden="1" customWidth="1"/>
    <col min="16126" max="16126" width="14.44140625" style="1" customWidth="1"/>
    <col min="16127" max="16127" width="10.6640625" style="1" customWidth="1"/>
    <col min="16128" max="16128" width="11.44140625" style="1" customWidth="1"/>
    <col min="16129" max="16129" width="14.33203125" style="1" customWidth="1"/>
    <col min="16130" max="16131" width="0" style="1" hidden="1" customWidth="1"/>
    <col min="16132" max="16132" width="11.5546875" style="1"/>
    <col min="16133" max="16133" width="34.109375" style="1" customWidth="1"/>
    <col min="16134" max="16134" width="18.33203125" style="1" customWidth="1"/>
    <col min="16135" max="16384" width="11.5546875" style="1"/>
  </cols>
  <sheetData>
    <row r="1" spans="2:21" ht="12.75" customHeight="1" x14ac:dyDescent="0.25">
      <c r="F1" s="6"/>
    </row>
    <row r="2" spans="2:21" hidden="1" x14ac:dyDescent="0.25">
      <c r="B2" s="8" t="s">
        <v>42</v>
      </c>
      <c r="F2" s="10">
        <f>H7/12</f>
        <v>9.2499999999999995E-3</v>
      </c>
      <c r="G2" s="11">
        <f>(H7/12+1)^F7</f>
        <v>1.5557520716017388</v>
      </c>
      <c r="H2" s="12">
        <f>1-(1/G2)</f>
        <v>0.35722406014832375</v>
      </c>
    </row>
    <row r="3" spans="2:21" ht="13.8" x14ac:dyDescent="0.3">
      <c r="K3" s="4"/>
      <c r="N3" s="13"/>
      <c r="O3" s="14"/>
      <c r="P3" s="13"/>
      <c r="Q3" s="13"/>
      <c r="R3" s="13"/>
      <c r="S3" s="13"/>
    </row>
    <row r="4" spans="2:21" ht="14.4" thickBot="1" x14ac:dyDescent="0.35">
      <c r="K4" s="15"/>
      <c r="N4" s="13"/>
      <c r="O4" s="14"/>
      <c r="P4" s="13"/>
      <c r="Q4" s="13"/>
      <c r="R4" s="13"/>
      <c r="S4" s="13"/>
    </row>
    <row r="5" spans="2:21" ht="15" customHeight="1" thickBot="1" x14ac:dyDescent="0.35">
      <c r="D5" s="160" t="s">
        <v>43</v>
      </c>
      <c r="E5" s="160"/>
      <c r="F5" s="160"/>
      <c r="G5" s="160"/>
      <c r="H5" s="160"/>
      <c r="I5" s="161"/>
      <c r="N5" s="13"/>
      <c r="O5" s="14"/>
      <c r="P5" s="162" t="s">
        <v>52</v>
      </c>
      <c r="Q5" s="163"/>
      <c r="R5" s="163"/>
      <c r="S5" s="16"/>
    </row>
    <row r="6" spans="2:21" ht="26.4" x14ac:dyDescent="0.3">
      <c r="D6" s="17" t="s">
        <v>54</v>
      </c>
      <c r="E6" s="18"/>
      <c r="F6" s="19" t="s">
        <v>44</v>
      </c>
      <c r="G6" s="18"/>
      <c r="H6" s="19" t="s">
        <v>53</v>
      </c>
      <c r="I6" s="20" t="s">
        <v>47</v>
      </c>
      <c r="K6" s="5"/>
      <c r="N6" s="13"/>
      <c r="O6" s="14"/>
      <c r="P6" s="21" t="s">
        <v>54</v>
      </c>
      <c r="Q6" s="22" t="s">
        <v>44</v>
      </c>
      <c r="R6" s="22" t="s">
        <v>53</v>
      </c>
      <c r="S6" s="23" t="s">
        <v>47</v>
      </c>
      <c r="U6" s="3">
        <v>30</v>
      </c>
    </row>
    <row r="7" spans="2:21" ht="14.4" thickBot="1" x14ac:dyDescent="0.35">
      <c r="B7" s="24"/>
      <c r="C7" s="24"/>
      <c r="D7" s="25">
        <f>+'INFORMACION GENERAL'!B27</f>
        <v>813679.125</v>
      </c>
      <c r="E7" s="26"/>
      <c r="F7" s="27">
        <f>+'INFORMACION GENERAL'!B18</f>
        <v>48</v>
      </c>
      <c r="H7" s="28">
        <f>+'INFORMACION GENERAL'!B20</f>
        <v>0.111</v>
      </c>
      <c r="I7" s="29">
        <f>D7*(F2/H2)</f>
        <v>21069.498798946781</v>
      </c>
      <c r="K7" s="15"/>
      <c r="N7" s="13"/>
      <c r="O7" s="14"/>
      <c r="P7" s="30">
        <f>+D7</f>
        <v>813679.125</v>
      </c>
      <c r="Q7" s="31">
        <f>+F7</f>
        <v>48</v>
      </c>
      <c r="R7" s="32">
        <f>+H7</f>
        <v>0.111</v>
      </c>
      <c r="S7" s="33">
        <f>+Q14+R14</f>
        <v>24478.180343749998</v>
      </c>
    </row>
    <row r="8" spans="2:21" ht="14.4" thickBot="1" x14ac:dyDescent="0.35">
      <c r="F8" s="34"/>
      <c r="H8" s="7"/>
      <c r="N8" s="13"/>
      <c r="O8" s="14"/>
      <c r="P8" s="35"/>
      <c r="Q8" s="35"/>
      <c r="R8" s="35"/>
      <c r="S8" s="35"/>
    </row>
    <row r="9" spans="2:21" s="2" customFormat="1" ht="14.4" customHeight="1" x14ac:dyDescent="0.3">
      <c r="B9" s="159" t="s">
        <v>55</v>
      </c>
      <c r="C9" s="36"/>
      <c r="D9" s="170" t="s">
        <v>46</v>
      </c>
      <c r="E9" s="169" t="s">
        <v>56</v>
      </c>
      <c r="F9" s="169"/>
      <c r="G9" s="169"/>
      <c r="H9" s="169" t="s">
        <v>43</v>
      </c>
      <c r="I9" s="168" t="s">
        <v>48</v>
      </c>
      <c r="J9" s="167" t="s">
        <v>47</v>
      </c>
      <c r="K9" s="167" t="s">
        <v>45</v>
      </c>
      <c r="M9" s="37"/>
      <c r="N9" s="13"/>
      <c r="O9" s="166" t="s">
        <v>57</v>
      </c>
      <c r="P9" s="166" t="s">
        <v>58</v>
      </c>
      <c r="Q9" s="165" t="s">
        <v>46</v>
      </c>
      <c r="R9" s="165" t="s">
        <v>56</v>
      </c>
      <c r="S9" s="164" t="s">
        <v>52</v>
      </c>
    </row>
    <row r="10" spans="2:21" s="2" customFormat="1" ht="14.4" customHeight="1" x14ac:dyDescent="0.3">
      <c r="B10" s="159"/>
      <c r="C10" s="38"/>
      <c r="D10" s="170"/>
      <c r="E10" s="169"/>
      <c r="F10" s="169"/>
      <c r="G10" s="169"/>
      <c r="H10" s="169"/>
      <c r="I10" s="168"/>
      <c r="J10" s="167"/>
      <c r="K10" s="167"/>
      <c r="M10" s="37"/>
      <c r="N10" s="13"/>
      <c r="O10" s="166"/>
      <c r="P10" s="166"/>
      <c r="Q10" s="165"/>
      <c r="R10" s="165"/>
      <c r="S10" s="164"/>
    </row>
    <row r="11" spans="2:21" s="2" customFormat="1" ht="15" customHeight="1" thickBot="1" x14ac:dyDescent="0.35">
      <c r="B11" s="159"/>
      <c r="C11" s="39"/>
      <c r="D11" s="170"/>
      <c r="E11" s="169"/>
      <c r="F11" s="169"/>
      <c r="G11" s="169"/>
      <c r="H11" s="169"/>
      <c r="I11" s="168"/>
      <c r="J11" s="167"/>
      <c r="K11" s="167"/>
      <c r="M11" s="37"/>
      <c r="N11" s="13"/>
      <c r="O11" s="166"/>
      <c r="P11" s="166"/>
      <c r="Q11" s="165"/>
      <c r="R11" s="165"/>
      <c r="S11" s="164"/>
    </row>
    <row r="12" spans="2:21" ht="12.75" customHeight="1" x14ac:dyDescent="0.3">
      <c r="B12" s="159"/>
      <c r="C12" s="40"/>
      <c r="D12" s="170"/>
      <c r="E12" s="169"/>
      <c r="F12" s="169"/>
      <c r="G12" s="169"/>
      <c r="H12" s="169"/>
      <c r="I12" s="168"/>
      <c r="J12" s="41"/>
      <c r="K12" s="41">
        <f>H7</f>
        <v>0.111</v>
      </c>
      <c r="N12" s="13"/>
      <c r="O12" s="166"/>
      <c r="P12" s="166"/>
      <c r="Q12" s="165"/>
      <c r="R12" s="165"/>
      <c r="S12" s="164"/>
    </row>
    <row r="13" spans="2:21" ht="13.8" x14ac:dyDescent="0.3">
      <c r="B13" s="42">
        <v>0</v>
      </c>
      <c r="C13" s="43"/>
      <c r="D13" s="43"/>
      <c r="E13" s="43"/>
      <c r="F13" s="43"/>
      <c r="G13" s="43"/>
      <c r="H13" s="43"/>
      <c r="I13" s="44">
        <f>D7</f>
        <v>813679.125</v>
      </c>
      <c r="J13" s="41">
        <f>I7</f>
        <v>21069.498798946781</v>
      </c>
      <c r="K13" s="41">
        <f>K12</f>
        <v>0.111</v>
      </c>
      <c r="N13" s="13"/>
      <c r="O13" s="45">
        <v>0</v>
      </c>
      <c r="P13" s="46">
        <f>P7</f>
        <v>813679.125</v>
      </c>
      <c r="Q13" s="47"/>
      <c r="R13" s="47"/>
      <c r="S13" s="47"/>
    </row>
    <row r="14" spans="2:21" ht="13.8" x14ac:dyDescent="0.3">
      <c r="B14" s="42">
        <v>1</v>
      </c>
      <c r="C14" s="48"/>
      <c r="D14" s="48">
        <f t="shared" ref="D14:D77" si="0">J13-F14</f>
        <v>13542.966892696782</v>
      </c>
      <c r="E14" s="48"/>
      <c r="F14" s="48">
        <f t="shared" ref="F14:F77" si="1">(I13*K12)/12</f>
        <v>7526.5319062499993</v>
      </c>
      <c r="G14" s="48"/>
      <c r="H14" s="48">
        <f t="shared" ref="H14:H77" si="2">D14+F14</f>
        <v>21069.498798946781</v>
      </c>
      <c r="I14" s="48">
        <f t="shared" ref="I14:I77" si="3">I13-D14</f>
        <v>800136.1581073032</v>
      </c>
      <c r="J14" s="41">
        <f t="shared" ref="J14:J29" si="4">J13</f>
        <v>21069.498798946781</v>
      </c>
      <c r="K14" s="41">
        <f t="shared" ref="K14:K76" si="5">K13</f>
        <v>0.111</v>
      </c>
      <c r="N14" s="13"/>
      <c r="O14" s="49">
        <v>1</v>
      </c>
      <c r="P14" s="50">
        <f t="shared" ref="P14:P45" si="6">P13-Q14</f>
        <v>796727.4765625</v>
      </c>
      <c r="Q14" s="46">
        <f>P7/Q7</f>
        <v>16951.6484375</v>
      </c>
      <c r="R14" s="46">
        <f t="shared" ref="R14:R45" si="7">(((P13*$R$7/360))*$U$6)</f>
        <v>7526.5319062500002</v>
      </c>
      <c r="S14" s="51">
        <f>+Q14+R14</f>
        <v>24478.180343749998</v>
      </c>
    </row>
    <row r="15" spans="2:21" ht="13.8" x14ac:dyDescent="0.3">
      <c r="B15" s="42">
        <f t="shared" ref="B15:B78" si="8">B14+1</f>
        <v>2</v>
      </c>
      <c r="C15" s="48"/>
      <c r="D15" s="48">
        <f t="shared" si="0"/>
        <v>13668.239336454226</v>
      </c>
      <c r="E15" s="48"/>
      <c r="F15" s="48">
        <f t="shared" si="1"/>
        <v>7401.259462492555</v>
      </c>
      <c r="G15" s="48"/>
      <c r="H15" s="48">
        <f t="shared" si="2"/>
        <v>21069.498798946781</v>
      </c>
      <c r="I15" s="48">
        <f t="shared" si="3"/>
        <v>786467.91877084901</v>
      </c>
      <c r="J15" s="41">
        <f t="shared" si="4"/>
        <v>21069.498798946781</v>
      </c>
      <c r="K15" s="41">
        <f t="shared" si="5"/>
        <v>0.111</v>
      </c>
      <c r="N15" s="13"/>
      <c r="O15" s="49">
        <v>2</v>
      </c>
      <c r="P15" s="51">
        <f t="shared" si="6"/>
        <v>779775.828125</v>
      </c>
      <c r="Q15" s="52">
        <f t="shared" ref="Q15:Q46" si="9">Q14</f>
        <v>16951.6484375</v>
      </c>
      <c r="R15" s="52">
        <f t="shared" si="7"/>
        <v>7369.7291582031248</v>
      </c>
      <c r="S15" s="50">
        <f t="shared" ref="S15:S78" si="10">+Q15+R15</f>
        <v>24321.377595703125</v>
      </c>
    </row>
    <row r="16" spans="2:21" ht="13.8" x14ac:dyDescent="0.3">
      <c r="B16" s="42">
        <f t="shared" si="8"/>
        <v>3</v>
      </c>
      <c r="C16" s="48"/>
      <c r="D16" s="48">
        <f t="shared" si="0"/>
        <v>13794.670550316427</v>
      </c>
      <c r="E16" s="48"/>
      <c r="F16" s="48">
        <f t="shared" si="1"/>
        <v>7274.8282486303533</v>
      </c>
      <c r="G16" s="48"/>
      <c r="H16" s="48">
        <f t="shared" si="2"/>
        <v>21069.498798946781</v>
      </c>
      <c r="I16" s="48">
        <f t="shared" si="3"/>
        <v>772673.24822053255</v>
      </c>
      <c r="J16" s="41">
        <f t="shared" si="4"/>
        <v>21069.498798946781</v>
      </c>
      <c r="K16" s="41">
        <f t="shared" si="5"/>
        <v>0.111</v>
      </c>
      <c r="N16" s="13"/>
      <c r="O16" s="49">
        <v>3</v>
      </c>
      <c r="P16" s="51">
        <f t="shared" si="6"/>
        <v>762824.1796875</v>
      </c>
      <c r="Q16" s="46">
        <f t="shared" si="9"/>
        <v>16951.6484375</v>
      </c>
      <c r="R16" s="46">
        <f t="shared" si="7"/>
        <v>7212.9264101562503</v>
      </c>
      <c r="S16" s="51">
        <f t="shared" si="10"/>
        <v>24164.574847656251</v>
      </c>
    </row>
    <row r="17" spans="2:19" ht="13.8" x14ac:dyDescent="0.3">
      <c r="B17" s="42">
        <f t="shared" si="8"/>
        <v>4</v>
      </c>
      <c r="C17" s="48"/>
      <c r="D17" s="48">
        <f t="shared" si="0"/>
        <v>13922.271252906856</v>
      </c>
      <c r="E17" s="48"/>
      <c r="F17" s="48">
        <f t="shared" si="1"/>
        <v>7147.227546039926</v>
      </c>
      <c r="G17" s="48"/>
      <c r="H17" s="48">
        <f t="shared" si="2"/>
        <v>21069.498798946781</v>
      </c>
      <c r="I17" s="48">
        <f t="shared" si="3"/>
        <v>758750.97696762567</v>
      </c>
      <c r="J17" s="41">
        <f t="shared" si="4"/>
        <v>21069.498798946781</v>
      </c>
      <c r="K17" s="41">
        <f t="shared" si="5"/>
        <v>0.111</v>
      </c>
      <c r="N17" s="13"/>
      <c r="O17" s="49">
        <v>4</v>
      </c>
      <c r="P17" s="51">
        <f t="shared" si="6"/>
        <v>745872.53125</v>
      </c>
      <c r="Q17" s="46">
        <f t="shared" si="9"/>
        <v>16951.6484375</v>
      </c>
      <c r="R17" s="46">
        <f t="shared" si="7"/>
        <v>7056.1236621093749</v>
      </c>
      <c r="S17" s="51">
        <f t="shared" si="10"/>
        <v>24007.772099609374</v>
      </c>
    </row>
    <row r="18" spans="2:19" ht="13.8" x14ac:dyDescent="0.3">
      <c r="B18" s="42">
        <f t="shared" si="8"/>
        <v>5</v>
      </c>
      <c r="C18" s="48"/>
      <c r="D18" s="48">
        <f t="shared" si="0"/>
        <v>14051.052261996243</v>
      </c>
      <c r="E18" s="48"/>
      <c r="F18" s="48">
        <f t="shared" si="1"/>
        <v>7018.4465369505378</v>
      </c>
      <c r="G18" s="48"/>
      <c r="H18" s="48">
        <f t="shared" si="2"/>
        <v>21069.498798946781</v>
      </c>
      <c r="I18" s="48">
        <f t="shared" si="3"/>
        <v>744699.92470562947</v>
      </c>
      <c r="J18" s="41">
        <f t="shared" si="4"/>
        <v>21069.498798946781</v>
      </c>
      <c r="K18" s="41">
        <f t="shared" si="5"/>
        <v>0.111</v>
      </c>
      <c r="N18" s="13"/>
      <c r="O18" s="49">
        <v>5</v>
      </c>
      <c r="P18" s="51">
        <f t="shared" si="6"/>
        <v>728920.8828125</v>
      </c>
      <c r="Q18" s="46">
        <f t="shared" si="9"/>
        <v>16951.6484375</v>
      </c>
      <c r="R18" s="46">
        <f t="shared" si="7"/>
        <v>6899.3209140625004</v>
      </c>
      <c r="S18" s="51">
        <f t="shared" si="10"/>
        <v>23850.9693515625</v>
      </c>
    </row>
    <row r="19" spans="2:19" ht="13.8" x14ac:dyDescent="0.3">
      <c r="B19" s="42">
        <f t="shared" si="8"/>
        <v>6</v>
      </c>
      <c r="C19" s="48"/>
      <c r="D19" s="48">
        <f t="shared" si="0"/>
        <v>14181.024495419708</v>
      </c>
      <c r="E19" s="48"/>
      <c r="F19" s="48">
        <f t="shared" si="1"/>
        <v>6888.4743035270731</v>
      </c>
      <c r="G19" s="48"/>
      <c r="H19" s="48">
        <f t="shared" si="2"/>
        <v>21069.498798946781</v>
      </c>
      <c r="I19" s="48">
        <f t="shared" si="3"/>
        <v>730518.90021020977</v>
      </c>
      <c r="J19" s="41">
        <f t="shared" si="4"/>
        <v>21069.498798946781</v>
      </c>
      <c r="K19" s="41">
        <f t="shared" si="5"/>
        <v>0.111</v>
      </c>
      <c r="N19" s="13"/>
      <c r="O19" s="49">
        <v>6</v>
      </c>
      <c r="P19" s="51">
        <f t="shared" si="6"/>
        <v>711969.234375</v>
      </c>
      <c r="Q19" s="46">
        <f t="shared" si="9"/>
        <v>16951.6484375</v>
      </c>
      <c r="R19" s="46">
        <f t="shared" si="7"/>
        <v>6742.5181660156259</v>
      </c>
      <c r="S19" s="51">
        <f t="shared" si="10"/>
        <v>23694.166603515627</v>
      </c>
    </row>
    <row r="20" spans="2:19" ht="12.75" customHeight="1" x14ac:dyDescent="0.3">
      <c r="B20" s="42">
        <f t="shared" si="8"/>
        <v>7</v>
      </c>
      <c r="C20" s="48"/>
      <c r="D20" s="48">
        <f t="shared" si="0"/>
        <v>14312.198972002341</v>
      </c>
      <c r="E20" s="48"/>
      <c r="F20" s="48">
        <f t="shared" si="1"/>
        <v>6757.2998269444406</v>
      </c>
      <c r="G20" s="48"/>
      <c r="H20" s="48">
        <f t="shared" si="2"/>
        <v>21069.498798946781</v>
      </c>
      <c r="I20" s="48">
        <f t="shared" si="3"/>
        <v>716206.7012382074</v>
      </c>
      <c r="J20" s="41">
        <f t="shared" si="4"/>
        <v>21069.498798946781</v>
      </c>
      <c r="K20" s="41">
        <f t="shared" si="5"/>
        <v>0.111</v>
      </c>
      <c r="N20" s="13"/>
      <c r="O20" s="49">
        <v>7</v>
      </c>
      <c r="P20" s="51">
        <f t="shared" si="6"/>
        <v>695017.5859375</v>
      </c>
      <c r="Q20" s="46">
        <f t="shared" si="9"/>
        <v>16951.6484375</v>
      </c>
      <c r="R20" s="46">
        <f t="shared" si="7"/>
        <v>6585.7154179687495</v>
      </c>
      <c r="S20" s="51">
        <f t="shared" si="10"/>
        <v>23537.36385546875</v>
      </c>
    </row>
    <row r="21" spans="2:19" ht="13.8" x14ac:dyDescent="0.3">
      <c r="B21" s="42">
        <f t="shared" si="8"/>
        <v>8</v>
      </c>
      <c r="C21" s="48"/>
      <c r="D21" s="48">
        <f t="shared" si="0"/>
        <v>14444.586812493362</v>
      </c>
      <c r="E21" s="48"/>
      <c r="F21" s="48">
        <f t="shared" si="1"/>
        <v>6624.9119864534186</v>
      </c>
      <c r="G21" s="48"/>
      <c r="H21" s="48">
        <f t="shared" si="2"/>
        <v>21069.498798946781</v>
      </c>
      <c r="I21" s="48">
        <f t="shared" si="3"/>
        <v>701762.11442571401</v>
      </c>
      <c r="J21" s="41">
        <f t="shared" si="4"/>
        <v>21069.498798946781</v>
      </c>
      <c r="K21" s="41">
        <f t="shared" si="5"/>
        <v>0.111</v>
      </c>
      <c r="N21" s="13"/>
      <c r="O21" s="49">
        <v>8</v>
      </c>
      <c r="P21" s="51">
        <f t="shared" si="6"/>
        <v>678065.9375</v>
      </c>
      <c r="Q21" s="46">
        <f t="shared" si="9"/>
        <v>16951.6484375</v>
      </c>
      <c r="R21" s="46">
        <f t="shared" si="7"/>
        <v>6428.912669921875</v>
      </c>
      <c r="S21" s="51">
        <f t="shared" si="10"/>
        <v>23380.561107421876</v>
      </c>
    </row>
    <row r="22" spans="2:19" ht="13.8" x14ac:dyDescent="0.3">
      <c r="B22" s="42">
        <f t="shared" si="8"/>
        <v>9</v>
      </c>
      <c r="C22" s="48"/>
      <c r="D22" s="48">
        <f t="shared" si="0"/>
        <v>14578.199240508926</v>
      </c>
      <c r="E22" s="48"/>
      <c r="F22" s="48">
        <f t="shared" si="1"/>
        <v>6491.299558437855</v>
      </c>
      <c r="G22" s="48"/>
      <c r="H22" s="48">
        <f t="shared" si="2"/>
        <v>21069.498798946781</v>
      </c>
      <c r="I22" s="48">
        <f t="shared" si="3"/>
        <v>687183.91518520506</v>
      </c>
      <c r="J22" s="41">
        <f t="shared" si="4"/>
        <v>21069.498798946781</v>
      </c>
      <c r="K22" s="41">
        <f t="shared" si="5"/>
        <v>0.111</v>
      </c>
      <c r="N22" s="13"/>
      <c r="O22" s="49">
        <v>9</v>
      </c>
      <c r="P22" s="51">
        <f t="shared" si="6"/>
        <v>661114.2890625</v>
      </c>
      <c r="Q22" s="46">
        <f t="shared" si="9"/>
        <v>16951.6484375</v>
      </c>
      <c r="R22" s="46">
        <f t="shared" si="7"/>
        <v>6272.1099218750005</v>
      </c>
      <c r="S22" s="51">
        <f t="shared" si="10"/>
        <v>23223.758359375002</v>
      </c>
    </row>
    <row r="23" spans="2:19" ht="13.8" x14ac:dyDescent="0.3">
      <c r="B23" s="42">
        <f t="shared" si="8"/>
        <v>10</v>
      </c>
      <c r="C23" s="48"/>
      <c r="D23" s="48">
        <f t="shared" si="0"/>
        <v>14713.047583483632</v>
      </c>
      <c r="E23" s="48"/>
      <c r="F23" s="48">
        <f t="shared" si="1"/>
        <v>6356.4512154631475</v>
      </c>
      <c r="G23" s="48"/>
      <c r="H23" s="48">
        <f t="shared" si="2"/>
        <v>21069.498798946781</v>
      </c>
      <c r="I23" s="48">
        <f t="shared" si="3"/>
        <v>672470.86760172143</v>
      </c>
      <c r="J23" s="41">
        <f t="shared" si="4"/>
        <v>21069.498798946781</v>
      </c>
      <c r="K23" s="41">
        <f t="shared" si="5"/>
        <v>0.111</v>
      </c>
      <c r="N23" s="13"/>
      <c r="O23" s="49">
        <v>10</v>
      </c>
      <c r="P23" s="51">
        <f t="shared" si="6"/>
        <v>644162.640625</v>
      </c>
      <c r="Q23" s="46">
        <f t="shared" si="9"/>
        <v>16951.6484375</v>
      </c>
      <c r="R23" s="46">
        <f t="shared" si="7"/>
        <v>6115.3071738281251</v>
      </c>
      <c r="S23" s="51">
        <f t="shared" si="10"/>
        <v>23066.955611328125</v>
      </c>
    </row>
    <row r="24" spans="2:19" ht="13.8" x14ac:dyDescent="0.3">
      <c r="B24" s="42">
        <f t="shared" si="8"/>
        <v>11</v>
      </c>
      <c r="C24" s="48"/>
      <c r="D24" s="48">
        <f t="shared" si="0"/>
        <v>14849.143273630856</v>
      </c>
      <c r="E24" s="48"/>
      <c r="F24" s="48">
        <f t="shared" si="1"/>
        <v>6220.3555253159238</v>
      </c>
      <c r="G24" s="48"/>
      <c r="H24" s="48">
        <f t="shared" si="2"/>
        <v>21069.498798946781</v>
      </c>
      <c r="I24" s="48">
        <f t="shared" si="3"/>
        <v>657621.72432809055</v>
      </c>
      <c r="J24" s="41">
        <f t="shared" si="4"/>
        <v>21069.498798946781</v>
      </c>
      <c r="K24" s="41">
        <f t="shared" si="5"/>
        <v>0.111</v>
      </c>
      <c r="N24" s="13"/>
      <c r="O24" s="49">
        <v>11</v>
      </c>
      <c r="P24" s="51">
        <f t="shared" si="6"/>
        <v>627210.9921875</v>
      </c>
      <c r="Q24" s="46">
        <f t="shared" si="9"/>
        <v>16951.6484375</v>
      </c>
      <c r="R24" s="46">
        <f t="shared" si="7"/>
        <v>5958.5044257812506</v>
      </c>
      <c r="S24" s="51">
        <f t="shared" si="10"/>
        <v>22910.152863281251</v>
      </c>
    </row>
    <row r="25" spans="2:19" ht="13.8" x14ac:dyDescent="0.3">
      <c r="B25" s="53">
        <f t="shared" si="8"/>
        <v>12</v>
      </c>
      <c r="C25" s="54"/>
      <c r="D25" s="54">
        <f t="shared" si="0"/>
        <v>14986.497848911942</v>
      </c>
      <c r="E25" s="55"/>
      <c r="F25" s="54">
        <f t="shared" si="1"/>
        <v>6083.0009500348378</v>
      </c>
      <c r="G25" s="55"/>
      <c r="H25" s="54">
        <f t="shared" si="2"/>
        <v>21069.498798946781</v>
      </c>
      <c r="I25" s="54">
        <f t="shared" si="3"/>
        <v>642635.22647917864</v>
      </c>
      <c r="J25" s="41">
        <f t="shared" si="4"/>
        <v>21069.498798946781</v>
      </c>
      <c r="K25" s="41">
        <f t="shared" si="5"/>
        <v>0.111</v>
      </c>
      <c r="N25" s="13"/>
      <c r="O25" s="56">
        <v>12</v>
      </c>
      <c r="P25" s="57">
        <f t="shared" si="6"/>
        <v>610259.34375</v>
      </c>
      <c r="Q25" s="58">
        <f t="shared" si="9"/>
        <v>16951.6484375</v>
      </c>
      <c r="R25" s="58">
        <f t="shared" si="7"/>
        <v>5801.7016777343752</v>
      </c>
      <c r="S25" s="57">
        <f t="shared" si="10"/>
        <v>22753.350115234374</v>
      </c>
    </row>
    <row r="26" spans="2:19" ht="13.8" x14ac:dyDescent="0.3">
      <c r="B26" s="42">
        <f t="shared" si="8"/>
        <v>13</v>
      </c>
      <c r="C26" s="59"/>
      <c r="D26" s="48">
        <f t="shared" si="0"/>
        <v>15125.12295401438</v>
      </c>
      <c r="E26" s="59"/>
      <c r="F26" s="48">
        <f t="shared" si="1"/>
        <v>5944.3758449324023</v>
      </c>
      <c r="G26" s="59"/>
      <c r="H26" s="48">
        <f t="shared" si="2"/>
        <v>21069.498798946781</v>
      </c>
      <c r="I26" s="48">
        <f t="shared" si="3"/>
        <v>627510.1035251643</v>
      </c>
      <c r="J26" s="41">
        <f t="shared" si="4"/>
        <v>21069.498798946781</v>
      </c>
      <c r="K26" s="41">
        <f t="shared" si="5"/>
        <v>0.111</v>
      </c>
      <c r="N26" s="13"/>
      <c r="O26" s="49">
        <v>13</v>
      </c>
      <c r="P26" s="51">
        <f t="shared" si="6"/>
        <v>593307.6953125</v>
      </c>
      <c r="Q26" s="46">
        <f t="shared" si="9"/>
        <v>16951.6484375</v>
      </c>
      <c r="R26" s="46">
        <f t="shared" si="7"/>
        <v>5644.8989296875006</v>
      </c>
      <c r="S26" s="51">
        <f t="shared" si="10"/>
        <v>22596.547367187501</v>
      </c>
    </row>
    <row r="27" spans="2:19" ht="13.8" x14ac:dyDescent="0.3">
      <c r="B27" s="42">
        <f t="shared" si="8"/>
        <v>14</v>
      </c>
      <c r="C27" s="59"/>
      <c r="D27" s="48">
        <f t="shared" si="0"/>
        <v>15265.03034133901</v>
      </c>
      <c r="E27" s="59"/>
      <c r="F27" s="48">
        <f t="shared" si="1"/>
        <v>5804.4684576077698</v>
      </c>
      <c r="G27" s="59"/>
      <c r="H27" s="48">
        <f t="shared" si="2"/>
        <v>21069.498798946781</v>
      </c>
      <c r="I27" s="48">
        <f t="shared" si="3"/>
        <v>612245.07318382524</v>
      </c>
      <c r="J27" s="41">
        <f t="shared" si="4"/>
        <v>21069.498798946781</v>
      </c>
      <c r="K27" s="41">
        <f t="shared" si="5"/>
        <v>0.111</v>
      </c>
      <c r="N27" s="13"/>
      <c r="O27" s="49">
        <v>14</v>
      </c>
      <c r="P27" s="51">
        <f t="shared" si="6"/>
        <v>576356.046875</v>
      </c>
      <c r="Q27" s="46">
        <f t="shared" si="9"/>
        <v>16951.6484375</v>
      </c>
      <c r="R27" s="46">
        <f t="shared" si="7"/>
        <v>5488.0961816406252</v>
      </c>
      <c r="S27" s="51">
        <f t="shared" si="10"/>
        <v>22439.744619140627</v>
      </c>
    </row>
    <row r="28" spans="2:19" ht="13.8" x14ac:dyDescent="0.3">
      <c r="B28" s="42">
        <f t="shared" si="8"/>
        <v>15</v>
      </c>
      <c r="C28" s="59"/>
      <c r="D28" s="48">
        <f t="shared" si="0"/>
        <v>15406.231871996399</v>
      </c>
      <c r="E28" s="59"/>
      <c r="F28" s="48">
        <f t="shared" si="1"/>
        <v>5663.2669269503831</v>
      </c>
      <c r="G28" s="59"/>
      <c r="H28" s="48">
        <f t="shared" si="2"/>
        <v>21069.498798946781</v>
      </c>
      <c r="I28" s="48">
        <f t="shared" si="3"/>
        <v>596838.84131182882</v>
      </c>
      <c r="J28" s="41">
        <f t="shared" si="4"/>
        <v>21069.498798946781</v>
      </c>
      <c r="K28" s="41">
        <f t="shared" si="5"/>
        <v>0.111</v>
      </c>
      <c r="N28" s="13"/>
      <c r="O28" s="49">
        <v>15</v>
      </c>
      <c r="P28" s="51">
        <f t="shared" si="6"/>
        <v>559404.3984375</v>
      </c>
      <c r="Q28" s="46">
        <f t="shared" si="9"/>
        <v>16951.6484375</v>
      </c>
      <c r="R28" s="46">
        <f t="shared" si="7"/>
        <v>5331.2934335937498</v>
      </c>
      <c r="S28" s="51">
        <f t="shared" si="10"/>
        <v>22282.94187109375</v>
      </c>
    </row>
    <row r="29" spans="2:19" ht="13.8" x14ac:dyDescent="0.3">
      <c r="B29" s="42">
        <f t="shared" si="8"/>
        <v>16</v>
      </c>
      <c r="C29" s="59"/>
      <c r="D29" s="48">
        <f t="shared" si="0"/>
        <v>15548.739516812366</v>
      </c>
      <c r="E29" s="59"/>
      <c r="F29" s="48">
        <f t="shared" si="1"/>
        <v>5520.759282134416</v>
      </c>
      <c r="G29" s="59"/>
      <c r="H29" s="48">
        <f t="shared" si="2"/>
        <v>21069.498798946781</v>
      </c>
      <c r="I29" s="48">
        <f t="shared" si="3"/>
        <v>581290.10179501644</v>
      </c>
      <c r="J29" s="41">
        <f t="shared" si="4"/>
        <v>21069.498798946781</v>
      </c>
      <c r="K29" s="41">
        <f t="shared" si="5"/>
        <v>0.111</v>
      </c>
      <c r="N29" s="13"/>
      <c r="O29" s="49">
        <v>16</v>
      </c>
      <c r="P29" s="51">
        <f t="shared" si="6"/>
        <v>542452.75</v>
      </c>
      <c r="Q29" s="46">
        <f t="shared" si="9"/>
        <v>16951.6484375</v>
      </c>
      <c r="R29" s="46">
        <f t="shared" si="7"/>
        <v>5174.4906855468753</v>
      </c>
      <c r="S29" s="51">
        <f t="shared" si="10"/>
        <v>22126.139123046876</v>
      </c>
    </row>
    <row r="30" spans="2:19" ht="13.8" x14ac:dyDescent="0.3">
      <c r="B30" s="42">
        <f t="shared" si="8"/>
        <v>17</v>
      </c>
      <c r="C30" s="59"/>
      <c r="D30" s="48">
        <f t="shared" si="0"/>
        <v>15692.565357342879</v>
      </c>
      <c r="E30" s="59"/>
      <c r="F30" s="48">
        <f t="shared" si="1"/>
        <v>5376.9334416039019</v>
      </c>
      <c r="G30" s="59"/>
      <c r="H30" s="48">
        <f t="shared" si="2"/>
        <v>21069.498798946781</v>
      </c>
      <c r="I30" s="48">
        <f t="shared" si="3"/>
        <v>565597.53643767361</v>
      </c>
      <c r="J30" s="41">
        <f t="shared" ref="J30:J45" si="11">J29</f>
        <v>21069.498798946781</v>
      </c>
      <c r="K30" s="41">
        <f t="shared" si="5"/>
        <v>0.111</v>
      </c>
      <c r="N30" s="13"/>
      <c r="O30" s="49">
        <v>17</v>
      </c>
      <c r="P30" s="51">
        <f t="shared" si="6"/>
        <v>525501.1015625</v>
      </c>
      <c r="Q30" s="46">
        <f t="shared" si="9"/>
        <v>16951.6484375</v>
      </c>
      <c r="R30" s="46">
        <f t="shared" si="7"/>
        <v>5017.6879375000008</v>
      </c>
      <c r="S30" s="51">
        <f t="shared" si="10"/>
        <v>21969.336374999999</v>
      </c>
    </row>
    <row r="31" spans="2:19" ht="13.8" x14ac:dyDescent="0.3">
      <c r="B31" s="53">
        <f t="shared" si="8"/>
        <v>18</v>
      </c>
      <c r="C31" s="60"/>
      <c r="D31" s="54">
        <f t="shared" si="0"/>
        <v>15837.7215868983</v>
      </c>
      <c r="E31" s="60"/>
      <c r="F31" s="54">
        <f t="shared" si="1"/>
        <v>5231.7772120484815</v>
      </c>
      <c r="G31" s="60"/>
      <c r="H31" s="54">
        <f t="shared" si="2"/>
        <v>21069.498798946781</v>
      </c>
      <c r="I31" s="54">
        <f t="shared" si="3"/>
        <v>549759.81485077529</v>
      </c>
      <c r="J31" s="41">
        <f t="shared" si="11"/>
        <v>21069.498798946781</v>
      </c>
      <c r="K31" s="41">
        <f t="shared" si="5"/>
        <v>0.111</v>
      </c>
      <c r="N31" s="13"/>
      <c r="O31" s="56">
        <v>18</v>
      </c>
      <c r="P31" s="57">
        <f t="shared" si="6"/>
        <v>508549.453125</v>
      </c>
      <c r="Q31" s="58">
        <f t="shared" si="9"/>
        <v>16951.6484375</v>
      </c>
      <c r="R31" s="58">
        <f t="shared" si="7"/>
        <v>4860.8851894531253</v>
      </c>
      <c r="S31" s="57">
        <f t="shared" si="10"/>
        <v>21812.533626953125</v>
      </c>
    </row>
    <row r="32" spans="2:19" ht="13.8" x14ac:dyDescent="0.3">
      <c r="B32" s="42">
        <f t="shared" si="8"/>
        <v>19</v>
      </c>
      <c r="C32" s="59"/>
      <c r="D32" s="48">
        <f t="shared" si="0"/>
        <v>15984.22051157711</v>
      </c>
      <c r="E32" s="59"/>
      <c r="F32" s="48">
        <f t="shared" si="1"/>
        <v>5085.2782873696715</v>
      </c>
      <c r="G32" s="59"/>
      <c r="H32" s="48">
        <f t="shared" si="2"/>
        <v>21069.498798946781</v>
      </c>
      <c r="I32" s="48">
        <f t="shared" si="3"/>
        <v>533775.5943391982</v>
      </c>
      <c r="J32" s="41">
        <f t="shared" si="11"/>
        <v>21069.498798946781</v>
      </c>
      <c r="K32" s="41">
        <f t="shared" si="5"/>
        <v>0.111</v>
      </c>
      <c r="N32" s="13"/>
      <c r="O32" s="49">
        <v>19</v>
      </c>
      <c r="P32" s="51">
        <f t="shared" si="6"/>
        <v>491597.8046875</v>
      </c>
      <c r="Q32" s="46">
        <f t="shared" si="9"/>
        <v>16951.6484375</v>
      </c>
      <c r="R32" s="46">
        <f t="shared" si="7"/>
        <v>4704.0824414062499</v>
      </c>
      <c r="S32" s="51">
        <f t="shared" si="10"/>
        <v>21655.730878906252</v>
      </c>
    </row>
    <row r="33" spans="2:19" ht="13.8" x14ac:dyDescent="0.3">
      <c r="B33" s="42">
        <f t="shared" si="8"/>
        <v>20</v>
      </c>
      <c r="C33" s="59"/>
      <c r="D33" s="48">
        <f t="shared" si="0"/>
        <v>16132.074551309197</v>
      </c>
      <c r="E33" s="59"/>
      <c r="F33" s="48">
        <f t="shared" si="1"/>
        <v>4937.424247637583</v>
      </c>
      <c r="G33" s="59"/>
      <c r="H33" s="48">
        <f t="shared" si="2"/>
        <v>21069.498798946781</v>
      </c>
      <c r="I33" s="48">
        <f t="shared" si="3"/>
        <v>517643.51978788897</v>
      </c>
      <c r="J33" s="41">
        <f t="shared" si="11"/>
        <v>21069.498798946781</v>
      </c>
      <c r="K33" s="41">
        <f t="shared" si="5"/>
        <v>0.111</v>
      </c>
      <c r="N33" s="13"/>
      <c r="O33" s="49">
        <v>20</v>
      </c>
      <c r="P33" s="51">
        <f t="shared" si="6"/>
        <v>474646.15625</v>
      </c>
      <c r="Q33" s="46">
        <f t="shared" si="9"/>
        <v>16951.6484375</v>
      </c>
      <c r="R33" s="46">
        <f t="shared" si="7"/>
        <v>4547.2796933593754</v>
      </c>
      <c r="S33" s="51">
        <f t="shared" si="10"/>
        <v>21498.928130859375</v>
      </c>
    </row>
    <row r="34" spans="2:19" ht="13.8" x14ac:dyDescent="0.3">
      <c r="B34" s="42">
        <f t="shared" si="8"/>
        <v>21</v>
      </c>
      <c r="C34" s="59"/>
      <c r="D34" s="48">
        <f t="shared" si="0"/>
        <v>16281.296240908807</v>
      </c>
      <c r="E34" s="59"/>
      <c r="F34" s="48">
        <f t="shared" si="1"/>
        <v>4788.2025580379732</v>
      </c>
      <c r="G34" s="59"/>
      <c r="H34" s="48">
        <f t="shared" si="2"/>
        <v>21069.498798946781</v>
      </c>
      <c r="I34" s="48">
        <f t="shared" si="3"/>
        <v>501362.22354698018</v>
      </c>
      <c r="J34" s="41">
        <f t="shared" si="11"/>
        <v>21069.498798946781</v>
      </c>
      <c r="K34" s="41">
        <f t="shared" si="5"/>
        <v>0.111</v>
      </c>
      <c r="N34" s="13"/>
      <c r="O34" s="49">
        <v>21</v>
      </c>
      <c r="P34" s="51">
        <f t="shared" si="6"/>
        <v>457694.5078125</v>
      </c>
      <c r="Q34" s="46">
        <f t="shared" si="9"/>
        <v>16951.6484375</v>
      </c>
      <c r="R34" s="46">
        <f t="shared" si="7"/>
        <v>4390.4769453125</v>
      </c>
      <c r="S34" s="51">
        <f t="shared" si="10"/>
        <v>21342.125382812501</v>
      </c>
    </row>
    <row r="35" spans="2:19" ht="13.8" x14ac:dyDescent="0.3">
      <c r="B35" s="42">
        <f t="shared" si="8"/>
        <v>22</v>
      </c>
      <c r="C35" s="59"/>
      <c r="D35" s="48">
        <f t="shared" si="0"/>
        <v>16431.898231137213</v>
      </c>
      <c r="E35" s="59"/>
      <c r="F35" s="48">
        <f t="shared" si="1"/>
        <v>4637.6005678095671</v>
      </c>
      <c r="G35" s="59"/>
      <c r="H35" s="48">
        <f t="shared" si="2"/>
        <v>21069.498798946781</v>
      </c>
      <c r="I35" s="48">
        <f t="shared" si="3"/>
        <v>484930.32531584299</v>
      </c>
      <c r="J35" s="41">
        <f t="shared" si="11"/>
        <v>21069.498798946781</v>
      </c>
      <c r="K35" s="41">
        <f t="shared" si="5"/>
        <v>0.111</v>
      </c>
      <c r="N35" s="13"/>
      <c r="O35" s="49">
        <v>22</v>
      </c>
      <c r="P35" s="51">
        <f t="shared" si="6"/>
        <v>440742.859375</v>
      </c>
      <c r="Q35" s="46">
        <f t="shared" si="9"/>
        <v>16951.6484375</v>
      </c>
      <c r="R35" s="46">
        <f t="shared" si="7"/>
        <v>4233.6741972656246</v>
      </c>
      <c r="S35" s="51">
        <f t="shared" si="10"/>
        <v>21185.322634765624</v>
      </c>
    </row>
    <row r="36" spans="2:19" ht="13.8" x14ac:dyDescent="0.3">
      <c r="B36" s="42">
        <f t="shared" si="8"/>
        <v>23</v>
      </c>
      <c r="C36" s="59"/>
      <c r="D36" s="48">
        <f t="shared" si="0"/>
        <v>16583.893289775231</v>
      </c>
      <c r="E36" s="59"/>
      <c r="F36" s="48">
        <f t="shared" si="1"/>
        <v>4485.605509171548</v>
      </c>
      <c r="G36" s="59"/>
      <c r="H36" s="48">
        <f t="shared" si="2"/>
        <v>21069.498798946777</v>
      </c>
      <c r="I36" s="48">
        <f t="shared" si="3"/>
        <v>468346.43202606775</v>
      </c>
      <c r="J36" s="41">
        <f t="shared" si="11"/>
        <v>21069.498798946781</v>
      </c>
      <c r="K36" s="41">
        <f t="shared" si="5"/>
        <v>0.111</v>
      </c>
      <c r="N36" s="13"/>
      <c r="O36" s="49">
        <v>23</v>
      </c>
      <c r="P36" s="51">
        <f t="shared" si="6"/>
        <v>423791.2109375</v>
      </c>
      <c r="Q36" s="46">
        <f t="shared" si="9"/>
        <v>16951.6484375</v>
      </c>
      <c r="R36" s="46">
        <f t="shared" si="7"/>
        <v>4076.8714492187505</v>
      </c>
      <c r="S36" s="51">
        <f t="shared" si="10"/>
        <v>21028.51988671875</v>
      </c>
    </row>
    <row r="37" spans="2:19" ht="13.8" x14ac:dyDescent="0.3">
      <c r="B37" s="53">
        <f t="shared" si="8"/>
        <v>24</v>
      </c>
      <c r="C37" s="60"/>
      <c r="D37" s="54">
        <f t="shared" si="0"/>
        <v>16737.294302705654</v>
      </c>
      <c r="E37" s="61"/>
      <c r="F37" s="54">
        <f t="shared" si="1"/>
        <v>4332.2044962411264</v>
      </c>
      <c r="G37" s="61"/>
      <c r="H37" s="54">
        <f t="shared" si="2"/>
        <v>21069.498798946781</v>
      </c>
      <c r="I37" s="54">
        <f t="shared" si="3"/>
        <v>451609.13772336207</v>
      </c>
      <c r="J37" s="41">
        <f t="shared" si="11"/>
        <v>21069.498798946781</v>
      </c>
      <c r="K37" s="41">
        <f t="shared" si="5"/>
        <v>0.111</v>
      </c>
      <c r="N37" s="13"/>
      <c r="O37" s="56">
        <v>24</v>
      </c>
      <c r="P37" s="57">
        <f t="shared" si="6"/>
        <v>406839.5625</v>
      </c>
      <c r="Q37" s="58">
        <f t="shared" si="9"/>
        <v>16951.6484375</v>
      </c>
      <c r="R37" s="58">
        <f t="shared" si="7"/>
        <v>3920.0687011718755</v>
      </c>
      <c r="S37" s="57">
        <f t="shared" si="10"/>
        <v>20871.717138671876</v>
      </c>
    </row>
    <row r="38" spans="2:19" ht="13.8" x14ac:dyDescent="0.3">
      <c r="B38" s="42">
        <f t="shared" si="8"/>
        <v>25</v>
      </c>
      <c r="C38" s="59"/>
      <c r="D38" s="48">
        <f t="shared" si="0"/>
        <v>16892.114275005682</v>
      </c>
      <c r="E38" s="59"/>
      <c r="F38" s="48">
        <f t="shared" si="1"/>
        <v>4177.3845239410994</v>
      </c>
      <c r="G38" s="59"/>
      <c r="H38" s="48">
        <f t="shared" si="2"/>
        <v>21069.498798946781</v>
      </c>
      <c r="I38" s="48">
        <f t="shared" si="3"/>
        <v>434717.02344835637</v>
      </c>
      <c r="J38" s="41">
        <f t="shared" si="11"/>
        <v>21069.498798946781</v>
      </c>
      <c r="K38" s="41">
        <f t="shared" si="5"/>
        <v>0.111</v>
      </c>
      <c r="N38" s="13"/>
      <c r="O38" s="49">
        <v>25</v>
      </c>
      <c r="P38" s="51">
        <f t="shared" si="6"/>
        <v>389887.9140625</v>
      </c>
      <c r="Q38" s="46">
        <f t="shared" si="9"/>
        <v>16951.6484375</v>
      </c>
      <c r="R38" s="46">
        <f t="shared" si="7"/>
        <v>3763.2659531250001</v>
      </c>
      <c r="S38" s="51">
        <f t="shared" si="10"/>
        <v>20714.914390624999</v>
      </c>
    </row>
    <row r="39" spans="2:19" ht="13.8" x14ac:dyDescent="0.3">
      <c r="B39" s="42">
        <f t="shared" si="8"/>
        <v>26</v>
      </c>
      <c r="C39" s="59"/>
      <c r="D39" s="48">
        <f t="shared" si="0"/>
        <v>17048.366332049485</v>
      </c>
      <c r="E39" s="59"/>
      <c r="F39" s="48">
        <f t="shared" si="1"/>
        <v>4021.1324668972961</v>
      </c>
      <c r="G39" s="59"/>
      <c r="H39" s="48">
        <f t="shared" si="2"/>
        <v>21069.498798946781</v>
      </c>
      <c r="I39" s="48">
        <f t="shared" si="3"/>
        <v>417668.65711630689</v>
      </c>
      <c r="J39" s="41">
        <f t="shared" si="11"/>
        <v>21069.498798946781</v>
      </c>
      <c r="K39" s="41">
        <f t="shared" si="5"/>
        <v>0.111</v>
      </c>
      <c r="N39" s="13"/>
      <c r="O39" s="49">
        <v>26</v>
      </c>
      <c r="P39" s="51">
        <f t="shared" si="6"/>
        <v>372936.265625</v>
      </c>
      <c r="Q39" s="46">
        <f t="shared" si="9"/>
        <v>16951.6484375</v>
      </c>
      <c r="R39" s="46">
        <f t="shared" si="7"/>
        <v>3606.4632050781252</v>
      </c>
      <c r="S39" s="51">
        <f t="shared" si="10"/>
        <v>20558.111642578126</v>
      </c>
    </row>
    <row r="40" spans="2:19" ht="13.8" x14ac:dyDescent="0.3">
      <c r="B40" s="42">
        <f t="shared" si="8"/>
        <v>27</v>
      </c>
      <c r="C40" s="59"/>
      <c r="D40" s="48">
        <f t="shared" si="0"/>
        <v>17206.063720620943</v>
      </c>
      <c r="E40" s="59"/>
      <c r="F40" s="48">
        <f t="shared" si="1"/>
        <v>3863.4350783258392</v>
      </c>
      <c r="G40" s="59"/>
      <c r="H40" s="48">
        <f t="shared" si="2"/>
        <v>21069.498798946781</v>
      </c>
      <c r="I40" s="48">
        <f t="shared" si="3"/>
        <v>400462.59339568595</v>
      </c>
      <c r="J40" s="41">
        <f t="shared" si="11"/>
        <v>21069.498798946781</v>
      </c>
      <c r="K40" s="41">
        <f t="shared" si="5"/>
        <v>0.111</v>
      </c>
      <c r="N40" s="13"/>
      <c r="O40" s="49">
        <v>27</v>
      </c>
      <c r="P40" s="51">
        <f t="shared" si="6"/>
        <v>355984.6171875</v>
      </c>
      <c r="Q40" s="46">
        <f t="shared" si="9"/>
        <v>16951.6484375</v>
      </c>
      <c r="R40" s="46">
        <f t="shared" si="7"/>
        <v>3449.6604570312502</v>
      </c>
      <c r="S40" s="51">
        <f t="shared" si="10"/>
        <v>20401.308894531248</v>
      </c>
    </row>
    <row r="41" spans="2:19" ht="13.8" x14ac:dyDescent="0.3">
      <c r="B41" s="42">
        <f t="shared" si="8"/>
        <v>28</v>
      </c>
      <c r="C41" s="59"/>
      <c r="D41" s="48">
        <f t="shared" si="0"/>
        <v>17365.219810036688</v>
      </c>
      <c r="E41" s="59"/>
      <c r="F41" s="48">
        <f t="shared" si="1"/>
        <v>3704.278988910095</v>
      </c>
      <c r="G41" s="59"/>
      <c r="H41" s="48">
        <f t="shared" si="2"/>
        <v>21069.498798946785</v>
      </c>
      <c r="I41" s="48">
        <f t="shared" si="3"/>
        <v>383097.37358564924</v>
      </c>
      <c r="J41" s="41">
        <f t="shared" si="11"/>
        <v>21069.498798946781</v>
      </c>
      <c r="K41" s="41">
        <f t="shared" si="5"/>
        <v>0.111</v>
      </c>
      <c r="N41" s="13"/>
      <c r="O41" s="49">
        <v>28</v>
      </c>
      <c r="P41" s="51">
        <f t="shared" si="6"/>
        <v>339032.96875</v>
      </c>
      <c r="Q41" s="46">
        <f t="shared" si="9"/>
        <v>16951.6484375</v>
      </c>
      <c r="R41" s="46">
        <f t="shared" si="7"/>
        <v>3292.8577089843748</v>
      </c>
      <c r="S41" s="51">
        <f t="shared" si="10"/>
        <v>20244.506146484375</v>
      </c>
    </row>
    <row r="42" spans="2:19" ht="13.8" x14ac:dyDescent="0.3">
      <c r="B42" s="42">
        <f t="shared" si="8"/>
        <v>29</v>
      </c>
      <c r="C42" s="59"/>
      <c r="D42" s="48">
        <f t="shared" si="0"/>
        <v>17525.848093279525</v>
      </c>
      <c r="E42" s="59"/>
      <c r="F42" s="48">
        <f t="shared" si="1"/>
        <v>3543.6507056672558</v>
      </c>
      <c r="G42" s="59"/>
      <c r="H42" s="48">
        <f t="shared" si="2"/>
        <v>21069.498798946781</v>
      </c>
      <c r="I42" s="48">
        <f t="shared" si="3"/>
        <v>365571.52549236972</v>
      </c>
      <c r="J42" s="41">
        <f t="shared" si="11"/>
        <v>21069.498798946781</v>
      </c>
      <c r="K42" s="41">
        <f t="shared" si="5"/>
        <v>0.111</v>
      </c>
      <c r="N42" s="13"/>
      <c r="O42" s="49">
        <v>29</v>
      </c>
      <c r="P42" s="51">
        <f t="shared" si="6"/>
        <v>322081.3203125</v>
      </c>
      <c r="Q42" s="46">
        <f t="shared" si="9"/>
        <v>16951.6484375</v>
      </c>
      <c r="R42" s="46">
        <f t="shared" si="7"/>
        <v>3136.0549609375003</v>
      </c>
      <c r="S42" s="51">
        <f t="shared" si="10"/>
        <v>20087.703398437501</v>
      </c>
    </row>
    <row r="43" spans="2:19" ht="13.8" x14ac:dyDescent="0.3">
      <c r="B43" s="53">
        <f t="shared" si="8"/>
        <v>30</v>
      </c>
      <c r="C43" s="60"/>
      <c r="D43" s="54">
        <f t="shared" si="0"/>
        <v>17687.962188142359</v>
      </c>
      <c r="E43" s="60"/>
      <c r="F43" s="54">
        <f t="shared" si="1"/>
        <v>3381.53661080442</v>
      </c>
      <c r="G43" s="60"/>
      <c r="H43" s="54">
        <f t="shared" si="2"/>
        <v>21069.498798946777</v>
      </c>
      <c r="I43" s="54">
        <f t="shared" si="3"/>
        <v>347883.56330422737</v>
      </c>
      <c r="J43" s="41">
        <f t="shared" si="11"/>
        <v>21069.498798946781</v>
      </c>
      <c r="K43" s="41">
        <f t="shared" si="5"/>
        <v>0.111</v>
      </c>
      <c r="N43" s="13"/>
      <c r="O43" s="56">
        <v>30</v>
      </c>
      <c r="P43" s="57">
        <f t="shared" si="6"/>
        <v>305129.671875</v>
      </c>
      <c r="Q43" s="58">
        <f t="shared" si="9"/>
        <v>16951.6484375</v>
      </c>
      <c r="R43" s="58">
        <f t="shared" si="7"/>
        <v>2979.2522128906253</v>
      </c>
      <c r="S43" s="57">
        <f t="shared" si="10"/>
        <v>19930.900650390624</v>
      </c>
    </row>
    <row r="44" spans="2:19" ht="13.8" x14ac:dyDescent="0.3">
      <c r="B44" s="42">
        <f t="shared" si="8"/>
        <v>31</v>
      </c>
      <c r="C44" s="59"/>
      <c r="D44" s="48">
        <f t="shared" si="0"/>
        <v>17851.575838382676</v>
      </c>
      <c r="E44" s="59"/>
      <c r="F44" s="48">
        <f t="shared" si="1"/>
        <v>3217.9229605641031</v>
      </c>
      <c r="G44" s="59"/>
      <c r="H44" s="48">
        <f t="shared" si="2"/>
        <v>21069.498798946777</v>
      </c>
      <c r="I44" s="48">
        <f t="shared" si="3"/>
        <v>330031.98746584472</v>
      </c>
      <c r="J44" s="41">
        <f t="shared" si="11"/>
        <v>21069.498798946781</v>
      </c>
      <c r="K44" s="41">
        <f t="shared" si="5"/>
        <v>0.111</v>
      </c>
      <c r="N44" s="13"/>
      <c r="O44" s="49">
        <v>31</v>
      </c>
      <c r="P44" s="51">
        <f t="shared" si="6"/>
        <v>288178.0234375</v>
      </c>
      <c r="Q44" s="46">
        <f t="shared" si="9"/>
        <v>16951.6484375</v>
      </c>
      <c r="R44" s="46">
        <f t="shared" si="7"/>
        <v>2822.4494648437503</v>
      </c>
      <c r="S44" s="51">
        <f t="shared" si="10"/>
        <v>19774.09790234375</v>
      </c>
    </row>
    <row r="45" spans="2:19" ht="13.8" x14ac:dyDescent="0.3">
      <c r="B45" s="42">
        <f t="shared" si="8"/>
        <v>32</v>
      </c>
      <c r="C45" s="59"/>
      <c r="D45" s="48">
        <f t="shared" si="0"/>
        <v>18016.702914887719</v>
      </c>
      <c r="E45" s="59"/>
      <c r="F45" s="48">
        <f t="shared" si="1"/>
        <v>3052.7958840590636</v>
      </c>
      <c r="G45" s="59"/>
      <c r="H45" s="48">
        <f t="shared" si="2"/>
        <v>21069.498798946785</v>
      </c>
      <c r="I45" s="48">
        <f t="shared" si="3"/>
        <v>312015.28455095703</v>
      </c>
      <c r="J45" s="41">
        <f t="shared" si="11"/>
        <v>21069.498798946781</v>
      </c>
      <c r="K45" s="41">
        <f t="shared" si="5"/>
        <v>0.111</v>
      </c>
      <c r="N45" s="13"/>
      <c r="O45" s="49">
        <v>32</v>
      </c>
      <c r="P45" s="51">
        <f t="shared" si="6"/>
        <v>271226.375</v>
      </c>
      <c r="Q45" s="46">
        <f t="shared" si="9"/>
        <v>16951.6484375</v>
      </c>
      <c r="R45" s="46">
        <f t="shared" si="7"/>
        <v>2665.6467167968749</v>
      </c>
      <c r="S45" s="51">
        <f t="shared" si="10"/>
        <v>19617.295154296873</v>
      </c>
    </row>
    <row r="46" spans="2:19" ht="13.8" x14ac:dyDescent="0.3">
      <c r="B46" s="42">
        <f t="shared" si="8"/>
        <v>33</v>
      </c>
      <c r="C46" s="59"/>
      <c r="D46" s="48">
        <f t="shared" si="0"/>
        <v>18183.357416850427</v>
      </c>
      <c r="E46" s="59"/>
      <c r="F46" s="48">
        <f t="shared" si="1"/>
        <v>2886.141382096353</v>
      </c>
      <c r="G46" s="59"/>
      <c r="H46" s="48">
        <f t="shared" si="2"/>
        <v>21069.498798946781</v>
      </c>
      <c r="I46" s="48">
        <f t="shared" si="3"/>
        <v>293831.92713410663</v>
      </c>
      <c r="J46" s="41">
        <f t="shared" ref="J46:J61" si="12">J45</f>
        <v>21069.498798946781</v>
      </c>
      <c r="K46" s="41">
        <f t="shared" si="5"/>
        <v>0.111</v>
      </c>
      <c r="N46" s="13"/>
      <c r="O46" s="49">
        <v>33</v>
      </c>
      <c r="P46" s="51">
        <f t="shared" ref="P46:P77" si="13">P45-Q46</f>
        <v>254274.7265625</v>
      </c>
      <c r="Q46" s="46">
        <f t="shared" si="9"/>
        <v>16951.6484375</v>
      </c>
      <c r="R46" s="46">
        <f t="shared" ref="R46:R77" si="14">(((P45*$R$7/360))*$U$6)</f>
        <v>2508.8439687500004</v>
      </c>
      <c r="S46" s="51">
        <f t="shared" si="10"/>
        <v>19460.492406249999</v>
      </c>
    </row>
    <row r="47" spans="2:19" ht="13.8" x14ac:dyDescent="0.3">
      <c r="B47" s="42">
        <f t="shared" si="8"/>
        <v>34</v>
      </c>
      <c r="C47" s="59"/>
      <c r="D47" s="48">
        <f t="shared" si="0"/>
        <v>18351.553472956293</v>
      </c>
      <c r="E47" s="59"/>
      <c r="F47" s="48">
        <f t="shared" si="1"/>
        <v>2717.9453259904863</v>
      </c>
      <c r="G47" s="59"/>
      <c r="H47" s="48">
        <f t="shared" si="2"/>
        <v>21069.498798946781</v>
      </c>
      <c r="I47" s="48">
        <f t="shared" si="3"/>
        <v>275480.37366115034</v>
      </c>
      <c r="J47" s="41">
        <f t="shared" si="12"/>
        <v>21069.498798946781</v>
      </c>
      <c r="K47" s="41">
        <f t="shared" si="5"/>
        <v>0.111</v>
      </c>
      <c r="N47" s="13"/>
      <c r="O47" s="49">
        <v>34</v>
      </c>
      <c r="P47" s="51">
        <f t="shared" si="13"/>
        <v>237323.078125</v>
      </c>
      <c r="Q47" s="46">
        <f t="shared" ref="Q47:Q78" si="15">Q46</f>
        <v>16951.6484375</v>
      </c>
      <c r="R47" s="46">
        <f t="shared" si="14"/>
        <v>2352.041220703125</v>
      </c>
      <c r="S47" s="51">
        <f t="shared" si="10"/>
        <v>19303.689658203126</v>
      </c>
    </row>
    <row r="48" spans="2:19" ht="13.8" x14ac:dyDescent="0.3">
      <c r="B48" s="42">
        <f t="shared" si="8"/>
        <v>35</v>
      </c>
      <c r="C48" s="59"/>
      <c r="D48" s="48">
        <f t="shared" si="0"/>
        <v>18521.305342581141</v>
      </c>
      <c r="E48" s="59"/>
      <c r="F48" s="48">
        <f t="shared" si="1"/>
        <v>2548.1934563656409</v>
      </c>
      <c r="G48" s="59"/>
      <c r="H48" s="48">
        <f t="shared" si="2"/>
        <v>21069.498798946781</v>
      </c>
      <c r="I48" s="48">
        <f t="shared" si="3"/>
        <v>256959.06831856919</v>
      </c>
      <c r="J48" s="41">
        <f t="shared" si="12"/>
        <v>21069.498798946781</v>
      </c>
      <c r="K48" s="41">
        <f t="shared" si="5"/>
        <v>0.111</v>
      </c>
      <c r="N48" s="13"/>
      <c r="O48" s="49">
        <v>35</v>
      </c>
      <c r="P48" s="51">
        <f t="shared" si="13"/>
        <v>220371.4296875</v>
      </c>
      <c r="Q48" s="46">
        <f t="shared" si="15"/>
        <v>16951.6484375</v>
      </c>
      <c r="R48" s="46">
        <f t="shared" si="14"/>
        <v>2195.23847265625</v>
      </c>
      <c r="S48" s="51">
        <f t="shared" si="10"/>
        <v>19146.886910156249</v>
      </c>
    </row>
    <row r="49" spans="2:19" ht="13.8" x14ac:dyDescent="0.3">
      <c r="B49" s="53">
        <f t="shared" si="8"/>
        <v>36</v>
      </c>
      <c r="C49" s="60"/>
      <c r="D49" s="54">
        <f t="shared" si="0"/>
        <v>18692.627417000014</v>
      </c>
      <c r="E49" s="61"/>
      <c r="F49" s="54">
        <f t="shared" si="1"/>
        <v>2376.8713819467653</v>
      </c>
      <c r="G49" s="61"/>
      <c r="H49" s="54">
        <f t="shared" si="2"/>
        <v>21069.498798946781</v>
      </c>
      <c r="I49" s="54">
        <f t="shared" si="3"/>
        <v>238266.44090156918</v>
      </c>
      <c r="J49" s="41">
        <f t="shared" si="12"/>
        <v>21069.498798946781</v>
      </c>
      <c r="K49" s="41">
        <f t="shared" si="5"/>
        <v>0.111</v>
      </c>
      <c r="N49" s="13"/>
      <c r="O49" s="56">
        <v>36</v>
      </c>
      <c r="P49" s="57">
        <f t="shared" si="13"/>
        <v>203419.78125</v>
      </c>
      <c r="Q49" s="58">
        <f t="shared" si="15"/>
        <v>16951.6484375</v>
      </c>
      <c r="R49" s="58">
        <f t="shared" si="14"/>
        <v>2038.4357246093753</v>
      </c>
      <c r="S49" s="57">
        <f t="shared" si="10"/>
        <v>18990.084162109375</v>
      </c>
    </row>
    <row r="50" spans="2:19" ht="13.8" x14ac:dyDescent="0.3">
      <c r="B50" s="42">
        <f t="shared" si="8"/>
        <v>37</v>
      </c>
      <c r="C50" s="59"/>
      <c r="D50" s="48">
        <f t="shared" si="0"/>
        <v>18865.534220607267</v>
      </c>
      <c r="E50" s="59"/>
      <c r="F50" s="48">
        <f t="shared" si="1"/>
        <v>2203.9645783395149</v>
      </c>
      <c r="G50" s="59"/>
      <c r="H50" s="48">
        <f t="shared" si="2"/>
        <v>21069.498798946781</v>
      </c>
      <c r="I50" s="48">
        <f t="shared" si="3"/>
        <v>219400.9066809619</v>
      </c>
      <c r="J50" s="41">
        <f t="shared" si="12"/>
        <v>21069.498798946781</v>
      </c>
      <c r="K50" s="41">
        <f t="shared" si="5"/>
        <v>0.111</v>
      </c>
      <c r="N50" s="13"/>
      <c r="O50" s="49">
        <v>37</v>
      </c>
      <c r="P50" s="51">
        <f t="shared" si="13"/>
        <v>186468.1328125</v>
      </c>
      <c r="Q50" s="46">
        <f t="shared" si="15"/>
        <v>16951.6484375</v>
      </c>
      <c r="R50" s="46">
        <f t="shared" si="14"/>
        <v>1881.6329765625001</v>
      </c>
      <c r="S50" s="51">
        <f t="shared" si="10"/>
        <v>18833.281414062501</v>
      </c>
    </row>
    <row r="51" spans="2:19" ht="13.8" x14ac:dyDescent="0.3">
      <c r="B51" s="42">
        <f t="shared" si="8"/>
        <v>38</v>
      </c>
      <c r="C51" s="59"/>
      <c r="D51" s="48">
        <f t="shared" si="0"/>
        <v>19040.040412147882</v>
      </c>
      <c r="E51" s="59"/>
      <c r="F51" s="48">
        <f t="shared" si="1"/>
        <v>2029.4583867988977</v>
      </c>
      <c r="G51" s="59"/>
      <c r="H51" s="48">
        <f t="shared" si="2"/>
        <v>21069.498798946781</v>
      </c>
      <c r="I51" s="48">
        <f t="shared" si="3"/>
        <v>200360.86626881402</v>
      </c>
      <c r="J51" s="41">
        <f t="shared" si="12"/>
        <v>21069.498798946781</v>
      </c>
      <c r="K51" s="41">
        <f t="shared" si="5"/>
        <v>0.111</v>
      </c>
      <c r="N51" s="13"/>
      <c r="O51" s="49">
        <v>38</v>
      </c>
      <c r="P51" s="51">
        <f t="shared" si="13"/>
        <v>169516.484375</v>
      </c>
      <c r="Q51" s="46">
        <f t="shared" si="15"/>
        <v>16951.6484375</v>
      </c>
      <c r="R51" s="46">
        <f t="shared" si="14"/>
        <v>1724.8302285156251</v>
      </c>
      <c r="S51" s="51">
        <f t="shared" si="10"/>
        <v>18676.478666015624</v>
      </c>
    </row>
    <row r="52" spans="2:19" ht="13.8" x14ac:dyDescent="0.3">
      <c r="B52" s="42">
        <f t="shared" si="8"/>
        <v>39</v>
      </c>
      <c r="C52" s="59"/>
      <c r="D52" s="48">
        <f t="shared" si="0"/>
        <v>19216.160785960252</v>
      </c>
      <c r="E52" s="59"/>
      <c r="F52" s="48">
        <f t="shared" si="1"/>
        <v>1853.3380129865297</v>
      </c>
      <c r="G52" s="59"/>
      <c r="H52" s="48">
        <f t="shared" si="2"/>
        <v>21069.498798946781</v>
      </c>
      <c r="I52" s="48">
        <f t="shared" si="3"/>
        <v>181144.70548285375</v>
      </c>
      <c r="J52" s="41">
        <f t="shared" si="12"/>
        <v>21069.498798946781</v>
      </c>
      <c r="K52" s="41">
        <f t="shared" si="5"/>
        <v>0.111</v>
      </c>
      <c r="N52" s="13"/>
      <c r="O52" s="49">
        <v>39</v>
      </c>
      <c r="P52" s="51">
        <f t="shared" si="13"/>
        <v>152564.8359375</v>
      </c>
      <c r="Q52" s="46">
        <f t="shared" si="15"/>
        <v>16951.6484375</v>
      </c>
      <c r="R52" s="46">
        <f t="shared" si="14"/>
        <v>1568.0274804687501</v>
      </c>
      <c r="S52" s="51">
        <f t="shared" si="10"/>
        <v>18519.675917968751</v>
      </c>
    </row>
    <row r="53" spans="2:19" ht="13.8" x14ac:dyDescent="0.3">
      <c r="B53" s="42">
        <f t="shared" si="8"/>
        <v>40</v>
      </c>
      <c r="C53" s="59"/>
      <c r="D53" s="48">
        <f t="shared" si="0"/>
        <v>19393.910273230384</v>
      </c>
      <c r="E53" s="59"/>
      <c r="F53" s="48">
        <f t="shared" si="1"/>
        <v>1675.5885257163973</v>
      </c>
      <c r="G53" s="59"/>
      <c r="H53" s="48">
        <f t="shared" si="2"/>
        <v>21069.498798946781</v>
      </c>
      <c r="I53" s="48">
        <f t="shared" si="3"/>
        <v>161750.79520962338</v>
      </c>
      <c r="J53" s="41">
        <f t="shared" si="12"/>
        <v>21069.498798946781</v>
      </c>
      <c r="K53" s="41">
        <f t="shared" si="5"/>
        <v>0.111</v>
      </c>
      <c r="N53" s="13"/>
      <c r="O53" s="49">
        <v>40</v>
      </c>
      <c r="P53" s="51">
        <f t="shared" si="13"/>
        <v>135613.1875</v>
      </c>
      <c r="Q53" s="46">
        <f t="shared" si="15"/>
        <v>16951.6484375</v>
      </c>
      <c r="R53" s="46">
        <f t="shared" si="14"/>
        <v>1411.2247324218752</v>
      </c>
      <c r="S53" s="51">
        <f t="shared" si="10"/>
        <v>18362.873169921877</v>
      </c>
    </row>
    <row r="54" spans="2:19" ht="13.8" x14ac:dyDescent="0.3">
      <c r="B54" s="42">
        <f t="shared" si="8"/>
        <v>41</v>
      </c>
      <c r="C54" s="59"/>
      <c r="D54" s="48">
        <f t="shared" si="0"/>
        <v>19573.303943257764</v>
      </c>
      <c r="E54" s="59"/>
      <c r="F54" s="48">
        <f t="shared" si="1"/>
        <v>1496.1948556890163</v>
      </c>
      <c r="G54" s="59"/>
      <c r="H54" s="48">
        <f t="shared" si="2"/>
        <v>21069.498798946781</v>
      </c>
      <c r="I54" s="48">
        <f t="shared" si="3"/>
        <v>142177.49126636563</v>
      </c>
      <c r="J54" s="41">
        <f t="shared" si="12"/>
        <v>21069.498798946781</v>
      </c>
      <c r="K54" s="41">
        <f t="shared" si="5"/>
        <v>0.111</v>
      </c>
      <c r="N54" s="13"/>
      <c r="O54" s="49">
        <v>41</v>
      </c>
      <c r="P54" s="51">
        <f t="shared" si="13"/>
        <v>118661.5390625</v>
      </c>
      <c r="Q54" s="46">
        <f t="shared" si="15"/>
        <v>16951.6484375</v>
      </c>
      <c r="R54" s="46">
        <f t="shared" si="14"/>
        <v>1254.4219843750002</v>
      </c>
      <c r="S54" s="51">
        <f t="shared" si="10"/>
        <v>18206.070421875</v>
      </c>
    </row>
    <row r="55" spans="2:19" ht="13.8" x14ac:dyDescent="0.3">
      <c r="B55" s="42">
        <f t="shared" si="8"/>
        <v>42</v>
      </c>
      <c r="C55" s="59"/>
      <c r="D55" s="48">
        <f t="shared" si="0"/>
        <v>19754.357004732898</v>
      </c>
      <c r="E55" s="59"/>
      <c r="F55" s="48">
        <f t="shared" si="1"/>
        <v>1315.1417942138821</v>
      </c>
      <c r="G55" s="59"/>
      <c r="H55" s="48">
        <f t="shared" si="2"/>
        <v>21069.498798946781</v>
      </c>
      <c r="I55" s="48">
        <f t="shared" si="3"/>
        <v>122423.13426163273</v>
      </c>
      <c r="J55" s="41">
        <f t="shared" si="12"/>
        <v>21069.498798946781</v>
      </c>
      <c r="K55" s="41">
        <f t="shared" si="5"/>
        <v>0.111</v>
      </c>
      <c r="N55" s="13"/>
      <c r="O55" s="49">
        <v>42</v>
      </c>
      <c r="P55" s="51">
        <f t="shared" si="13"/>
        <v>101709.890625</v>
      </c>
      <c r="Q55" s="46">
        <f t="shared" si="15"/>
        <v>16951.6484375</v>
      </c>
      <c r="R55" s="46">
        <f t="shared" si="14"/>
        <v>1097.619236328125</v>
      </c>
      <c r="S55" s="51">
        <f t="shared" si="10"/>
        <v>18049.267673828126</v>
      </c>
    </row>
    <row r="56" spans="2:19" ht="13.8" x14ac:dyDescent="0.3">
      <c r="B56" s="42">
        <f t="shared" si="8"/>
        <v>43</v>
      </c>
      <c r="C56" s="59"/>
      <c r="D56" s="48">
        <f t="shared" si="0"/>
        <v>19937.084807026677</v>
      </c>
      <c r="E56" s="59"/>
      <c r="F56" s="48">
        <f t="shared" si="1"/>
        <v>1132.4139919201027</v>
      </c>
      <c r="G56" s="59"/>
      <c r="H56" s="48">
        <f t="shared" si="2"/>
        <v>21069.498798946781</v>
      </c>
      <c r="I56" s="48">
        <f t="shared" si="3"/>
        <v>102486.04945460605</v>
      </c>
      <c r="J56" s="41">
        <f t="shared" si="12"/>
        <v>21069.498798946781</v>
      </c>
      <c r="K56" s="41">
        <f t="shared" si="5"/>
        <v>0.111</v>
      </c>
      <c r="N56" s="13"/>
      <c r="O56" s="49">
        <v>43</v>
      </c>
      <c r="P56" s="51">
        <f t="shared" si="13"/>
        <v>84758.2421875</v>
      </c>
      <c r="Q56" s="46">
        <f t="shared" si="15"/>
        <v>16951.6484375</v>
      </c>
      <c r="R56" s="46">
        <f t="shared" si="14"/>
        <v>940.81648828125003</v>
      </c>
      <c r="S56" s="51">
        <f t="shared" si="10"/>
        <v>17892.464925781249</v>
      </c>
    </row>
    <row r="57" spans="2:19" ht="13.8" x14ac:dyDescent="0.3">
      <c r="B57" s="42">
        <f t="shared" si="8"/>
        <v>44</v>
      </c>
      <c r="C57" s="59"/>
      <c r="D57" s="48">
        <f t="shared" si="0"/>
        <v>20121.502841491674</v>
      </c>
      <c r="E57" s="59"/>
      <c r="F57" s="48">
        <f t="shared" si="1"/>
        <v>947.99595745510589</v>
      </c>
      <c r="G57" s="59"/>
      <c r="H57" s="48">
        <f t="shared" si="2"/>
        <v>21069.498798946781</v>
      </c>
      <c r="I57" s="48">
        <f t="shared" si="3"/>
        <v>82364.546613114377</v>
      </c>
      <c r="J57" s="41">
        <f t="shared" si="12"/>
        <v>21069.498798946781</v>
      </c>
      <c r="K57" s="41">
        <f t="shared" si="5"/>
        <v>0.111</v>
      </c>
      <c r="N57" s="13"/>
      <c r="O57" s="49">
        <v>44</v>
      </c>
      <c r="P57" s="51">
        <f t="shared" si="13"/>
        <v>67806.59375</v>
      </c>
      <c r="Q57" s="46">
        <f t="shared" si="15"/>
        <v>16951.6484375</v>
      </c>
      <c r="R57" s="46">
        <f t="shared" si="14"/>
        <v>784.01374023437506</v>
      </c>
      <c r="S57" s="51">
        <f t="shared" si="10"/>
        <v>17735.662177734375</v>
      </c>
    </row>
    <row r="58" spans="2:19" ht="13.8" x14ac:dyDescent="0.3">
      <c r="B58" s="42">
        <f t="shared" si="8"/>
        <v>45</v>
      </c>
      <c r="C58" s="59"/>
      <c r="D58" s="48">
        <f t="shared" si="0"/>
        <v>20307.626742775472</v>
      </c>
      <c r="E58" s="59"/>
      <c r="F58" s="48">
        <f t="shared" si="1"/>
        <v>761.87205617130803</v>
      </c>
      <c r="G58" s="59"/>
      <c r="H58" s="48">
        <f t="shared" si="2"/>
        <v>21069.498798946781</v>
      </c>
      <c r="I58" s="48">
        <f t="shared" si="3"/>
        <v>62056.919870338905</v>
      </c>
      <c r="J58" s="41">
        <f t="shared" si="12"/>
        <v>21069.498798946781</v>
      </c>
      <c r="K58" s="41">
        <f t="shared" si="5"/>
        <v>0.111</v>
      </c>
      <c r="N58" s="13"/>
      <c r="O58" s="49">
        <v>45</v>
      </c>
      <c r="P58" s="51">
        <f t="shared" si="13"/>
        <v>50854.9453125</v>
      </c>
      <c r="Q58" s="46">
        <f t="shared" si="15"/>
        <v>16951.6484375</v>
      </c>
      <c r="R58" s="46">
        <f t="shared" si="14"/>
        <v>627.2109921875001</v>
      </c>
      <c r="S58" s="51">
        <f t="shared" si="10"/>
        <v>17578.859429687502</v>
      </c>
    </row>
    <row r="59" spans="2:19" ht="13.8" x14ac:dyDescent="0.3">
      <c r="B59" s="42">
        <f t="shared" si="8"/>
        <v>46</v>
      </c>
      <c r="C59" s="59"/>
      <c r="D59" s="48">
        <f t="shared" si="0"/>
        <v>20495.472290146146</v>
      </c>
      <c r="E59" s="59"/>
      <c r="F59" s="48">
        <f t="shared" si="1"/>
        <v>574.02650880063482</v>
      </c>
      <c r="G59" s="59"/>
      <c r="H59" s="48">
        <f t="shared" si="2"/>
        <v>21069.498798946781</v>
      </c>
      <c r="I59" s="48">
        <f t="shared" si="3"/>
        <v>41561.447580192762</v>
      </c>
      <c r="J59" s="41">
        <f t="shared" si="12"/>
        <v>21069.498798946781</v>
      </c>
      <c r="K59" s="41">
        <f t="shared" si="5"/>
        <v>0.111</v>
      </c>
      <c r="N59" s="13"/>
      <c r="O59" s="49">
        <v>46</v>
      </c>
      <c r="P59" s="51">
        <f t="shared" si="13"/>
        <v>33903.296875</v>
      </c>
      <c r="Q59" s="46">
        <f t="shared" si="15"/>
        <v>16951.6484375</v>
      </c>
      <c r="R59" s="46">
        <f t="shared" si="14"/>
        <v>470.40824414062502</v>
      </c>
      <c r="S59" s="51">
        <f t="shared" si="10"/>
        <v>17422.056681640624</v>
      </c>
    </row>
    <row r="60" spans="2:19" ht="13.8" x14ac:dyDescent="0.3">
      <c r="B60" s="42">
        <f t="shared" si="8"/>
        <v>47</v>
      </c>
      <c r="C60" s="59"/>
      <c r="D60" s="48">
        <f t="shared" si="0"/>
        <v>20685.055408829998</v>
      </c>
      <c r="E60" s="59"/>
      <c r="F60" s="48">
        <f t="shared" si="1"/>
        <v>384.44339011678306</v>
      </c>
      <c r="G60" s="59"/>
      <c r="H60" s="48">
        <f t="shared" si="2"/>
        <v>21069.498798946781</v>
      </c>
      <c r="I60" s="48">
        <f t="shared" si="3"/>
        <v>20876.392171362764</v>
      </c>
      <c r="J60" s="41">
        <f t="shared" si="12"/>
        <v>21069.498798946781</v>
      </c>
      <c r="K60" s="41">
        <f t="shared" si="5"/>
        <v>0.111</v>
      </c>
      <c r="N60" s="13"/>
      <c r="O60" s="49">
        <v>47</v>
      </c>
      <c r="P60" s="51">
        <f t="shared" si="13"/>
        <v>16951.6484375</v>
      </c>
      <c r="Q60" s="46">
        <f t="shared" si="15"/>
        <v>16951.6484375</v>
      </c>
      <c r="R60" s="46">
        <f t="shared" si="14"/>
        <v>313.60549609375005</v>
      </c>
      <c r="S60" s="51">
        <f t="shared" si="10"/>
        <v>17265.253933593751</v>
      </c>
    </row>
    <row r="61" spans="2:19" ht="13.8" x14ac:dyDescent="0.3">
      <c r="B61" s="53">
        <f t="shared" si="8"/>
        <v>48</v>
      </c>
      <c r="C61" s="60"/>
      <c r="D61" s="54">
        <f t="shared" si="0"/>
        <v>20876.392171361676</v>
      </c>
      <c r="E61" s="61"/>
      <c r="F61" s="54">
        <f t="shared" si="1"/>
        <v>193.10662758510557</v>
      </c>
      <c r="G61" s="61"/>
      <c r="H61" s="54">
        <f t="shared" si="2"/>
        <v>21069.498798946781</v>
      </c>
      <c r="I61" s="54">
        <f t="shared" si="3"/>
        <v>1.0877556633204222E-9</v>
      </c>
      <c r="J61" s="41">
        <f t="shared" si="12"/>
        <v>21069.498798946781</v>
      </c>
      <c r="K61" s="41">
        <f t="shared" si="5"/>
        <v>0.111</v>
      </c>
      <c r="N61" s="13"/>
      <c r="O61" s="56">
        <v>48</v>
      </c>
      <c r="P61" s="57">
        <f t="shared" si="13"/>
        <v>0</v>
      </c>
      <c r="Q61" s="58">
        <f t="shared" si="15"/>
        <v>16951.6484375</v>
      </c>
      <c r="R61" s="58">
        <f t="shared" si="14"/>
        <v>156.80274804687502</v>
      </c>
      <c r="S61" s="57">
        <f t="shared" si="10"/>
        <v>17108.451185546874</v>
      </c>
    </row>
    <row r="62" spans="2:19" ht="13.8" x14ac:dyDescent="0.3">
      <c r="B62" s="42">
        <f t="shared" si="8"/>
        <v>49</v>
      </c>
      <c r="C62" s="59"/>
      <c r="D62" s="48">
        <f t="shared" si="0"/>
        <v>21069.49879894677</v>
      </c>
      <c r="E62" s="59"/>
      <c r="F62" s="48">
        <f t="shared" si="1"/>
        <v>1.0061739885713906E-11</v>
      </c>
      <c r="G62" s="59"/>
      <c r="H62" s="48">
        <f t="shared" si="2"/>
        <v>21069.498798946781</v>
      </c>
      <c r="I62" s="48">
        <f t="shared" si="3"/>
        <v>-21069.498798945682</v>
      </c>
      <c r="J62" s="41">
        <f t="shared" ref="J62:K77" si="16">J61</f>
        <v>21069.498798946781</v>
      </c>
      <c r="K62" s="41">
        <f t="shared" si="5"/>
        <v>0.111</v>
      </c>
      <c r="N62" s="13"/>
      <c r="O62" s="49">
        <v>49</v>
      </c>
      <c r="P62" s="51">
        <f t="shared" si="13"/>
        <v>-16951.6484375</v>
      </c>
      <c r="Q62" s="46">
        <f t="shared" si="15"/>
        <v>16951.6484375</v>
      </c>
      <c r="R62" s="46">
        <f t="shared" si="14"/>
        <v>0</v>
      </c>
      <c r="S62" s="51">
        <f t="shared" si="10"/>
        <v>16951.6484375</v>
      </c>
    </row>
    <row r="63" spans="2:19" ht="13.8" x14ac:dyDescent="0.3">
      <c r="B63" s="42">
        <f t="shared" si="8"/>
        <v>50</v>
      </c>
      <c r="C63" s="59"/>
      <c r="D63" s="48">
        <f t="shared" si="0"/>
        <v>21264.391662837028</v>
      </c>
      <c r="E63" s="59"/>
      <c r="F63" s="48">
        <f t="shared" si="1"/>
        <v>-194.89286389024755</v>
      </c>
      <c r="G63" s="59"/>
      <c r="H63" s="48">
        <f t="shared" si="2"/>
        <v>21069.498798946781</v>
      </c>
      <c r="I63" s="48">
        <f t="shared" si="3"/>
        <v>-42333.890461782707</v>
      </c>
      <c r="J63" s="41">
        <f t="shared" si="16"/>
        <v>21069.498798946781</v>
      </c>
      <c r="K63" s="41">
        <f t="shared" si="5"/>
        <v>0.111</v>
      </c>
      <c r="N63" s="13"/>
      <c r="O63" s="49">
        <v>50</v>
      </c>
      <c r="P63" s="51">
        <f t="shared" si="13"/>
        <v>-33903.296875</v>
      </c>
      <c r="Q63" s="46">
        <f t="shared" si="15"/>
        <v>16951.6484375</v>
      </c>
      <c r="R63" s="46">
        <f t="shared" si="14"/>
        <v>-156.80274804687502</v>
      </c>
      <c r="S63" s="51">
        <f t="shared" si="10"/>
        <v>16794.845689453126</v>
      </c>
    </row>
    <row r="64" spans="2:19" ht="13.8" x14ac:dyDescent="0.3">
      <c r="B64" s="42">
        <f t="shared" si="8"/>
        <v>51</v>
      </c>
      <c r="C64" s="59"/>
      <c r="D64" s="48">
        <f t="shared" si="0"/>
        <v>21461.087285718269</v>
      </c>
      <c r="E64" s="59"/>
      <c r="F64" s="48">
        <f t="shared" si="1"/>
        <v>-391.58848677149007</v>
      </c>
      <c r="G64" s="59"/>
      <c r="H64" s="48">
        <f t="shared" si="2"/>
        <v>21069.498798946781</v>
      </c>
      <c r="I64" s="48">
        <f t="shared" si="3"/>
        <v>-63794.977747500976</v>
      </c>
      <c r="J64" s="41">
        <f t="shared" si="16"/>
        <v>21069.498798946781</v>
      </c>
      <c r="K64" s="41">
        <f t="shared" si="5"/>
        <v>0.111</v>
      </c>
      <c r="N64" s="13"/>
      <c r="O64" s="49">
        <v>51</v>
      </c>
      <c r="P64" s="51">
        <f t="shared" si="13"/>
        <v>-50854.9453125</v>
      </c>
      <c r="Q64" s="46">
        <f t="shared" si="15"/>
        <v>16951.6484375</v>
      </c>
      <c r="R64" s="46">
        <f t="shared" si="14"/>
        <v>-313.60549609375005</v>
      </c>
      <c r="S64" s="51">
        <f t="shared" si="10"/>
        <v>16638.042941406249</v>
      </c>
    </row>
    <row r="65" spans="2:19" ht="13.8" x14ac:dyDescent="0.3">
      <c r="B65" s="42">
        <f t="shared" si="8"/>
        <v>52</v>
      </c>
      <c r="C65" s="59"/>
      <c r="D65" s="48">
        <f t="shared" si="0"/>
        <v>21659.602343111164</v>
      </c>
      <c r="E65" s="59"/>
      <c r="F65" s="48">
        <f t="shared" si="1"/>
        <v>-590.10354416438406</v>
      </c>
      <c r="G65" s="59"/>
      <c r="H65" s="48">
        <f t="shared" si="2"/>
        <v>21069.498798946781</v>
      </c>
      <c r="I65" s="48">
        <f t="shared" si="3"/>
        <v>-85454.580090612144</v>
      </c>
      <c r="J65" s="41">
        <f t="shared" si="16"/>
        <v>21069.498798946781</v>
      </c>
      <c r="K65" s="41">
        <f t="shared" si="5"/>
        <v>0.111</v>
      </c>
      <c r="N65" s="13"/>
      <c r="O65" s="49">
        <v>52</v>
      </c>
      <c r="P65" s="51">
        <f t="shared" si="13"/>
        <v>-67806.59375</v>
      </c>
      <c r="Q65" s="46">
        <f t="shared" si="15"/>
        <v>16951.6484375</v>
      </c>
      <c r="R65" s="46">
        <f t="shared" si="14"/>
        <v>-470.40824414062502</v>
      </c>
      <c r="S65" s="51">
        <f t="shared" si="10"/>
        <v>16481.240193359376</v>
      </c>
    </row>
    <row r="66" spans="2:19" ht="13.8" x14ac:dyDescent="0.3">
      <c r="B66" s="42">
        <f t="shared" si="8"/>
        <v>53</v>
      </c>
      <c r="C66" s="59"/>
      <c r="D66" s="48">
        <f t="shared" si="0"/>
        <v>21859.953664784942</v>
      </c>
      <c r="E66" s="59"/>
      <c r="F66" s="48">
        <f t="shared" si="1"/>
        <v>-790.45486583816228</v>
      </c>
      <c r="G66" s="59"/>
      <c r="H66" s="48">
        <f t="shared" si="2"/>
        <v>21069.498798946781</v>
      </c>
      <c r="I66" s="48">
        <f t="shared" si="3"/>
        <v>-107314.53375539709</v>
      </c>
      <c r="J66" s="41">
        <f t="shared" si="16"/>
        <v>21069.498798946781</v>
      </c>
      <c r="K66" s="41">
        <f t="shared" si="5"/>
        <v>0.111</v>
      </c>
      <c r="N66" s="13"/>
      <c r="O66" s="49">
        <v>53</v>
      </c>
      <c r="P66" s="51">
        <f t="shared" si="13"/>
        <v>-84758.2421875</v>
      </c>
      <c r="Q66" s="46">
        <f t="shared" si="15"/>
        <v>16951.6484375</v>
      </c>
      <c r="R66" s="46">
        <f t="shared" si="14"/>
        <v>-627.2109921875001</v>
      </c>
      <c r="S66" s="51">
        <f t="shared" si="10"/>
        <v>16324.4374453125</v>
      </c>
    </row>
    <row r="67" spans="2:19" ht="13.8" x14ac:dyDescent="0.3">
      <c r="B67" s="42">
        <f t="shared" si="8"/>
        <v>54</v>
      </c>
      <c r="C67" s="59"/>
      <c r="D67" s="48">
        <f t="shared" si="0"/>
        <v>22062.158236184205</v>
      </c>
      <c r="E67" s="59"/>
      <c r="F67" s="48">
        <f t="shared" si="1"/>
        <v>-992.65943723742305</v>
      </c>
      <c r="G67" s="59"/>
      <c r="H67" s="48">
        <f t="shared" si="2"/>
        <v>21069.498798946781</v>
      </c>
      <c r="I67" s="48">
        <f t="shared" si="3"/>
        <v>-129376.69199158129</v>
      </c>
      <c r="J67" s="41">
        <f t="shared" si="16"/>
        <v>21069.498798946781</v>
      </c>
      <c r="K67" s="41">
        <f t="shared" si="5"/>
        <v>0.111</v>
      </c>
      <c r="N67" s="13"/>
      <c r="O67" s="49">
        <v>54</v>
      </c>
      <c r="P67" s="51">
        <f t="shared" si="13"/>
        <v>-101709.890625</v>
      </c>
      <c r="Q67" s="46">
        <f t="shared" si="15"/>
        <v>16951.6484375</v>
      </c>
      <c r="R67" s="46">
        <f t="shared" si="14"/>
        <v>-784.01374023437506</v>
      </c>
      <c r="S67" s="51">
        <f t="shared" si="10"/>
        <v>16167.634697265625</v>
      </c>
    </row>
    <row r="68" spans="2:19" ht="13.8" x14ac:dyDescent="0.3">
      <c r="B68" s="42">
        <f t="shared" si="8"/>
        <v>55</v>
      </c>
      <c r="C68" s="59"/>
      <c r="D68" s="48">
        <f t="shared" si="0"/>
        <v>22266.233199868908</v>
      </c>
      <c r="E68" s="59"/>
      <c r="F68" s="48">
        <f t="shared" si="1"/>
        <v>-1196.734400922127</v>
      </c>
      <c r="G68" s="59"/>
      <c r="H68" s="48">
        <f t="shared" si="2"/>
        <v>21069.498798946781</v>
      </c>
      <c r="I68" s="48">
        <f t="shared" si="3"/>
        <v>-151642.92519145019</v>
      </c>
      <c r="J68" s="41">
        <f t="shared" si="16"/>
        <v>21069.498798946781</v>
      </c>
      <c r="K68" s="41">
        <f t="shared" si="5"/>
        <v>0.111</v>
      </c>
      <c r="N68" s="13"/>
      <c r="O68" s="49">
        <v>55</v>
      </c>
      <c r="P68" s="51">
        <f t="shared" si="13"/>
        <v>-118661.5390625</v>
      </c>
      <c r="Q68" s="46">
        <f t="shared" si="15"/>
        <v>16951.6484375</v>
      </c>
      <c r="R68" s="46">
        <f t="shared" si="14"/>
        <v>-940.81648828125003</v>
      </c>
      <c r="S68" s="51">
        <f t="shared" si="10"/>
        <v>16010.831949218749</v>
      </c>
    </row>
    <row r="69" spans="2:19" ht="13.8" x14ac:dyDescent="0.3">
      <c r="B69" s="42">
        <f t="shared" si="8"/>
        <v>56</v>
      </c>
      <c r="C69" s="59"/>
      <c r="D69" s="48">
        <f t="shared" si="0"/>
        <v>22472.195856967694</v>
      </c>
      <c r="E69" s="59"/>
      <c r="F69" s="48">
        <f t="shared" si="1"/>
        <v>-1402.6970580209143</v>
      </c>
      <c r="G69" s="59"/>
      <c r="H69" s="48">
        <f t="shared" si="2"/>
        <v>21069.498798946781</v>
      </c>
      <c r="I69" s="48">
        <f t="shared" si="3"/>
        <v>-174115.12104841787</v>
      </c>
      <c r="J69" s="41">
        <f t="shared" si="16"/>
        <v>21069.498798946781</v>
      </c>
      <c r="K69" s="41">
        <f t="shared" si="5"/>
        <v>0.111</v>
      </c>
      <c r="N69" s="13"/>
      <c r="O69" s="49">
        <v>56</v>
      </c>
      <c r="P69" s="51">
        <f t="shared" si="13"/>
        <v>-135613.1875</v>
      </c>
      <c r="Q69" s="46">
        <f t="shared" si="15"/>
        <v>16951.6484375</v>
      </c>
      <c r="R69" s="46">
        <f t="shared" si="14"/>
        <v>-1097.619236328125</v>
      </c>
      <c r="S69" s="51">
        <f t="shared" si="10"/>
        <v>15854.029201171876</v>
      </c>
    </row>
    <row r="70" spans="2:19" ht="13.8" x14ac:dyDescent="0.3">
      <c r="B70" s="42">
        <f t="shared" si="8"/>
        <v>57</v>
      </c>
      <c r="C70" s="59"/>
      <c r="D70" s="48">
        <f t="shared" si="0"/>
        <v>22680.063668644645</v>
      </c>
      <c r="E70" s="59"/>
      <c r="F70" s="48">
        <f t="shared" si="1"/>
        <v>-1610.5648696978653</v>
      </c>
      <c r="G70" s="59"/>
      <c r="H70" s="48">
        <f t="shared" si="2"/>
        <v>21069.498798946781</v>
      </c>
      <c r="I70" s="48">
        <f t="shared" si="3"/>
        <v>-196795.18471706251</v>
      </c>
      <c r="J70" s="41">
        <f t="shared" si="16"/>
        <v>21069.498798946781</v>
      </c>
      <c r="K70" s="41">
        <f t="shared" si="5"/>
        <v>0.111</v>
      </c>
      <c r="N70" s="13"/>
      <c r="O70" s="49">
        <v>57</v>
      </c>
      <c r="P70" s="51">
        <f t="shared" si="13"/>
        <v>-152564.8359375</v>
      </c>
      <c r="Q70" s="46">
        <f t="shared" si="15"/>
        <v>16951.6484375</v>
      </c>
      <c r="R70" s="46">
        <f t="shared" si="14"/>
        <v>-1254.4219843750002</v>
      </c>
      <c r="S70" s="51">
        <f t="shared" si="10"/>
        <v>15697.226453125</v>
      </c>
    </row>
    <row r="71" spans="2:19" ht="13.8" x14ac:dyDescent="0.3">
      <c r="B71" s="42">
        <f t="shared" si="8"/>
        <v>58</v>
      </c>
      <c r="C71" s="59"/>
      <c r="D71" s="48">
        <f t="shared" si="0"/>
        <v>22889.854257579609</v>
      </c>
      <c r="E71" s="59"/>
      <c r="F71" s="48">
        <f t="shared" si="1"/>
        <v>-1820.3554586328282</v>
      </c>
      <c r="G71" s="59"/>
      <c r="H71" s="48">
        <f t="shared" si="2"/>
        <v>21069.498798946781</v>
      </c>
      <c r="I71" s="48">
        <f t="shared" si="3"/>
        <v>-219685.03897464211</v>
      </c>
      <c r="J71" s="41">
        <f t="shared" si="16"/>
        <v>21069.498798946781</v>
      </c>
      <c r="K71" s="41">
        <f t="shared" si="5"/>
        <v>0.111</v>
      </c>
      <c r="N71" s="13"/>
      <c r="O71" s="49">
        <v>58</v>
      </c>
      <c r="P71" s="51">
        <f t="shared" si="13"/>
        <v>-169516.484375</v>
      </c>
      <c r="Q71" s="46">
        <f t="shared" si="15"/>
        <v>16951.6484375</v>
      </c>
      <c r="R71" s="46">
        <f t="shared" si="14"/>
        <v>-1411.2247324218752</v>
      </c>
      <c r="S71" s="51">
        <f t="shared" si="10"/>
        <v>15540.423705078125</v>
      </c>
    </row>
    <row r="72" spans="2:19" ht="13.8" x14ac:dyDescent="0.3">
      <c r="B72" s="42">
        <f t="shared" si="8"/>
        <v>59</v>
      </c>
      <c r="C72" s="59"/>
      <c r="D72" s="48">
        <f t="shared" si="0"/>
        <v>23101.585409462219</v>
      </c>
      <c r="E72" s="59"/>
      <c r="F72" s="48">
        <f t="shared" si="1"/>
        <v>-2032.0866105154394</v>
      </c>
      <c r="G72" s="59"/>
      <c r="H72" s="48">
        <f t="shared" si="2"/>
        <v>21069.498798946781</v>
      </c>
      <c r="I72" s="48">
        <f t="shared" si="3"/>
        <v>-242786.62438410433</v>
      </c>
      <c r="J72" s="41">
        <f t="shared" si="16"/>
        <v>21069.498798946781</v>
      </c>
      <c r="K72" s="41">
        <f t="shared" si="5"/>
        <v>0.111</v>
      </c>
      <c r="N72" s="13"/>
      <c r="O72" s="49">
        <v>59</v>
      </c>
      <c r="P72" s="51">
        <f t="shared" si="13"/>
        <v>-186468.1328125</v>
      </c>
      <c r="Q72" s="46">
        <f t="shared" si="15"/>
        <v>16951.6484375</v>
      </c>
      <c r="R72" s="46">
        <f t="shared" si="14"/>
        <v>-1568.0274804687501</v>
      </c>
      <c r="S72" s="51">
        <f t="shared" si="10"/>
        <v>15383.620957031249</v>
      </c>
    </row>
    <row r="73" spans="2:19" ht="13.8" x14ac:dyDescent="0.3">
      <c r="B73" s="53">
        <f t="shared" si="8"/>
        <v>60</v>
      </c>
      <c r="C73" s="60"/>
      <c r="D73" s="54">
        <f t="shared" si="0"/>
        <v>23315.275074499747</v>
      </c>
      <c r="E73" s="61"/>
      <c r="F73" s="54">
        <f t="shared" si="1"/>
        <v>-2245.7762755529652</v>
      </c>
      <c r="G73" s="61"/>
      <c r="H73" s="54">
        <f t="shared" si="2"/>
        <v>21069.498798946781</v>
      </c>
      <c r="I73" s="54">
        <f t="shared" si="3"/>
        <v>-266101.89945860405</v>
      </c>
      <c r="J73" s="41">
        <f t="shared" si="16"/>
        <v>21069.498798946781</v>
      </c>
      <c r="K73" s="41">
        <f t="shared" si="5"/>
        <v>0.111</v>
      </c>
      <c r="N73" s="13"/>
      <c r="O73" s="56">
        <v>60</v>
      </c>
      <c r="P73" s="57">
        <f t="shared" si="13"/>
        <v>-203419.78125</v>
      </c>
      <c r="Q73" s="58">
        <f t="shared" si="15"/>
        <v>16951.6484375</v>
      </c>
      <c r="R73" s="58">
        <f t="shared" si="14"/>
        <v>-1724.8302285156251</v>
      </c>
      <c r="S73" s="57">
        <f t="shared" si="10"/>
        <v>15226.818208984376</v>
      </c>
    </row>
    <row r="74" spans="2:19" ht="13.8" x14ac:dyDescent="0.3">
      <c r="B74" s="42">
        <f t="shared" si="8"/>
        <v>61</v>
      </c>
      <c r="C74" s="59"/>
      <c r="D74" s="48">
        <f t="shared" si="0"/>
        <v>23530.941368938868</v>
      </c>
      <c r="E74" s="62"/>
      <c r="F74" s="48">
        <f t="shared" si="1"/>
        <v>-2461.4425699920876</v>
      </c>
      <c r="G74" s="62"/>
      <c r="H74" s="48">
        <f t="shared" si="2"/>
        <v>21069.498798946781</v>
      </c>
      <c r="I74" s="48">
        <f t="shared" si="3"/>
        <v>-289632.84082754294</v>
      </c>
      <c r="J74" s="41">
        <f t="shared" si="16"/>
        <v>21069.498798946781</v>
      </c>
      <c r="K74" s="41">
        <f t="shared" si="5"/>
        <v>0.111</v>
      </c>
      <c r="N74" s="13"/>
      <c r="O74" s="49">
        <v>61</v>
      </c>
      <c r="P74" s="51">
        <f t="shared" si="13"/>
        <v>-220371.4296875</v>
      </c>
      <c r="Q74" s="46">
        <f t="shared" si="15"/>
        <v>16951.6484375</v>
      </c>
      <c r="R74" s="46">
        <f t="shared" si="14"/>
        <v>-1881.6329765625001</v>
      </c>
      <c r="S74" s="51">
        <f t="shared" si="10"/>
        <v>15070.0154609375</v>
      </c>
    </row>
    <row r="75" spans="2:19" ht="13.8" x14ac:dyDescent="0.3">
      <c r="B75" s="42">
        <f t="shared" si="8"/>
        <v>62</v>
      </c>
      <c r="C75" s="59"/>
      <c r="D75" s="48">
        <f t="shared" si="0"/>
        <v>23748.602576601552</v>
      </c>
      <c r="E75" s="59"/>
      <c r="F75" s="48">
        <f t="shared" si="1"/>
        <v>-2679.1037776547723</v>
      </c>
      <c r="G75" s="59"/>
      <c r="H75" s="48">
        <f t="shared" si="2"/>
        <v>21069.498798946781</v>
      </c>
      <c r="I75" s="48">
        <f t="shared" si="3"/>
        <v>-313381.44340414449</v>
      </c>
      <c r="J75" s="41">
        <f t="shared" si="16"/>
        <v>21069.498798946781</v>
      </c>
      <c r="K75" s="41">
        <f t="shared" si="5"/>
        <v>0.111</v>
      </c>
      <c r="N75" s="13"/>
      <c r="O75" s="49">
        <v>62</v>
      </c>
      <c r="P75" s="51">
        <f t="shared" si="13"/>
        <v>-237323.078125</v>
      </c>
      <c r="Q75" s="46">
        <f t="shared" si="15"/>
        <v>16951.6484375</v>
      </c>
      <c r="R75" s="46">
        <f t="shared" si="14"/>
        <v>-2038.4357246093753</v>
      </c>
      <c r="S75" s="51">
        <f t="shared" si="10"/>
        <v>14913.212712890625</v>
      </c>
    </row>
    <row r="76" spans="2:19" ht="13.8" x14ac:dyDescent="0.3">
      <c r="B76" s="42">
        <f t="shared" si="8"/>
        <v>63</v>
      </c>
      <c r="C76" s="59"/>
      <c r="D76" s="48">
        <f t="shared" si="0"/>
        <v>23968.277150435119</v>
      </c>
      <c r="E76" s="59"/>
      <c r="F76" s="48">
        <f t="shared" si="1"/>
        <v>-2898.7783514883363</v>
      </c>
      <c r="G76" s="59"/>
      <c r="H76" s="48">
        <f t="shared" si="2"/>
        <v>21069.498798946781</v>
      </c>
      <c r="I76" s="48">
        <f t="shared" si="3"/>
        <v>-337349.72055457963</v>
      </c>
      <c r="J76" s="41">
        <f t="shared" si="16"/>
        <v>21069.498798946781</v>
      </c>
      <c r="K76" s="41">
        <f t="shared" si="5"/>
        <v>0.111</v>
      </c>
      <c r="N76" s="13"/>
      <c r="O76" s="49">
        <v>63</v>
      </c>
      <c r="P76" s="51">
        <f t="shared" si="13"/>
        <v>-254274.7265625</v>
      </c>
      <c r="Q76" s="46">
        <f t="shared" si="15"/>
        <v>16951.6484375</v>
      </c>
      <c r="R76" s="46">
        <f t="shared" si="14"/>
        <v>-2195.23847265625</v>
      </c>
      <c r="S76" s="51">
        <f t="shared" si="10"/>
        <v>14756.40996484375</v>
      </c>
    </row>
    <row r="77" spans="2:19" ht="13.8" x14ac:dyDescent="0.3">
      <c r="B77" s="42">
        <f t="shared" si="8"/>
        <v>64</v>
      </c>
      <c r="C77" s="59"/>
      <c r="D77" s="48">
        <f t="shared" si="0"/>
        <v>24189.983714076643</v>
      </c>
      <c r="E77" s="59"/>
      <c r="F77" s="48">
        <f t="shared" si="1"/>
        <v>-3120.4849151298617</v>
      </c>
      <c r="G77" s="59"/>
      <c r="H77" s="48">
        <f t="shared" si="2"/>
        <v>21069.498798946781</v>
      </c>
      <c r="I77" s="48">
        <f t="shared" si="3"/>
        <v>-361539.70426865626</v>
      </c>
      <c r="J77" s="41">
        <f t="shared" si="16"/>
        <v>21069.498798946781</v>
      </c>
      <c r="K77" s="41">
        <f t="shared" si="16"/>
        <v>0.111</v>
      </c>
      <c r="N77" s="13"/>
      <c r="O77" s="49">
        <v>64</v>
      </c>
      <c r="P77" s="51">
        <f t="shared" si="13"/>
        <v>-271226.375</v>
      </c>
      <c r="Q77" s="46">
        <f t="shared" si="15"/>
        <v>16951.6484375</v>
      </c>
      <c r="R77" s="46">
        <f t="shared" si="14"/>
        <v>-2352.041220703125</v>
      </c>
      <c r="S77" s="51">
        <f t="shared" si="10"/>
        <v>14599.607216796874</v>
      </c>
    </row>
    <row r="78" spans="2:19" ht="13.8" x14ac:dyDescent="0.3">
      <c r="B78" s="42">
        <f t="shared" si="8"/>
        <v>65</v>
      </c>
      <c r="C78" s="59"/>
      <c r="D78" s="48">
        <f t="shared" ref="D78:D141" si="17">J77-F78</f>
        <v>24413.741063431851</v>
      </c>
      <c r="E78" s="59"/>
      <c r="F78" s="48">
        <f t="shared" ref="F78:F141" si="18">(I77*K76)/12</f>
        <v>-3344.2422644850703</v>
      </c>
      <c r="G78" s="59"/>
      <c r="H78" s="48">
        <f t="shared" ref="H78:H141" si="19">D78+F78</f>
        <v>21069.498798946781</v>
      </c>
      <c r="I78" s="48">
        <f t="shared" ref="I78:I141" si="20">I77-D78</f>
        <v>-385953.4453320881</v>
      </c>
      <c r="J78" s="41">
        <f t="shared" ref="J78:K93" si="21">J77</f>
        <v>21069.498798946781</v>
      </c>
      <c r="K78" s="41">
        <f t="shared" si="21"/>
        <v>0.111</v>
      </c>
      <c r="N78" s="13"/>
      <c r="O78" s="49">
        <v>65</v>
      </c>
      <c r="P78" s="51">
        <f t="shared" ref="P78:P109" si="22">P77-Q78</f>
        <v>-288178.0234375</v>
      </c>
      <c r="Q78" s="46">
        <f t="shared" si="15"/>
        <v>16951.6484375</v>
      </c>
      <c r="R78" s="46">
        <f t="shared" ref="R78:R113" si="23">(((P77*$R$7/360))*$U$6)</f>
        <v>-2508.8439687500004</v>
      </c>
      <c r="S78" s="51">
        <f t="shared" si="10"/>
        <v>14442.804468750001</v>
      </c>
    </row>
    <row r="79" spans="2:19" ht="13.8" x14ac:dyDescent="0.3">
      <c r="B79" s="42">
        <f t="shared" ref="B79:B142" si="24">B78+1</f>
        <v>66</v>
      </c>
      <c r="C79" s="59"/>
      <c r="D79" s="48">
        <f t="shared" si="17"/>
        <v>24639.568168268597</v>
      </c>
      <c r="E79" s="59"/>
      <c r="F79" s="48">
        <f t="shared" si="18"/>
        <v>-3570.069369321815</v>
      </c>
      <c r="G79" s="59"/>
      <c r="H79" s="48">
        <f t="shared" si="19"/>
        <v>21069.498798946781</v>
      </c>
      <c r="I79" s="48">
        <f t="shared" si="20"/>
        <v>-410593.0135003567</v>
      </c>
      <c r="J79" s="41">
        <f t="shared" si="21"/>
        <v>21069.498798946781</v>
      </c>
      <c r="K79" s="41">
        <f t="shared" si="21"/>
        <v>0.111</v>
      </c>
      <c r="N79" s="13"/>
      <c r="O79" s="49">
        <v>66</v>
      </c>
      <c r="P79" s="51">
        <f t="shared" si="22"/>
        <v>-305129.671875</v>
      </c>
      <c r="Q79" s="46">
        <f t="shared" ref="Q79:Q113" si="25">Q78</f>
        <v>16951.6484375</v>
      </c>
      <c r="R79" s="46">
        <f t="shared" si="23"/>
        <v>-2665.6467167968749</v>
      </c>
      <c r="S79" s="51">
        <f t="shared" ref="S79:S113" si="26">+Q79+R79</f>
        <v>14286.001720703125</v>
      </c>
    </row>
    <row r="80" spans="2:19" ht="13.8" x14ac:dyDescent="0.3">
      <c r="B80" s="42">
        <f t="shared" si="24"/>
        <v>67</v>
      </c>
      <c r="C80" s="59"/>
      <c r="D80" s="48">
        <f t="shared" si="17"/>
        <v>24867.48417382508</v>
      </c>
      <c r="E80" s="59"/>
      <c r="F80" s="48">
        <f t="shared" si="18"/>
        <v>-3797.9853748782994</v>
      </c>
      <c r="G80" s="59"/>
      <c r="H80" s="48">
        <f t="shared" si="19"/>
        <v>21069.498798946781</v>
      </c>
      <c r="I80" s="48">
        <f t="shared" si="20"/>
        <v>-435460.49767418177</v>
      </c>
      <c r="J80" s="41">
        <f t="shared" si="21"/>
        <v>21069.498798946781</v>
      </c>
      <c r="K80" s="41">
        <f t="shared" si="21"/>
        <v>0.111</v>
      </c>
      <c r="N80" s="13"/>
      <c r="O80" s="49">
        <v>67</v>
      </c>
      <c r="P80" s="51">
        <f t="shared" si="22"/>
        <v>-322081.3203125</v>
      </c>
      <c r="Q80" s="46">
        <f t="shared" si="25"/>
        <v>16951.6484375</v>
      </c>
      <c r="R80" s="46">
        <f t="shared" si="23"/>
        <v>-2822.4494648437503</v>
      </c>
      <c r="S80" s="51">
        <f t="shared" si="26"/>
        <v>14129.19897265625</v>
      </c>
    </row>
    <row r="81" spans="2:19" ht="13.8" x14ac:dyDescent="0.3">
      <c r="B81" s="42">
        <f t="shared" si="24"/>
        <v>68</v>
      </c>
      <c r="C81" s="59"/>
      <c r="D81" s="48">
        <f t="shared" si="17"/>
        <v>25097.508402432963</v>
      </c>
      <c r="E81" s="59"/>
      <c r="F81" s="48">
        <f t="shared" si="18"/>
        <v>-4028.0096034861813</v>
      </c>
      <c r="G81" s="59"/>
      <c r="H81" s="48">
        <f t="shared" si="19"/>
        <v>21069.498798946781</v>
      </c>
      <c r="I81" s="48">
        <f t="shared" si="20"/>
        <v>-460558.00607661472</v>
      </c>
      <c r="J81" s="41">
        <f t="shared" si="21"/>
        <v>21069.498798946781</v>
      </c>
      <c r="K81" s="41">
        <f t="shared" si="21"/>
        <v>0.111</v>
      </c>
      <c r="N81" s="13"/>
      <c r="O81" s="49">
        <v>68</v>
      </c>
      <c r="P81" s="51">
        <f t="shared" si="22"/>
        <v>-339032.96875</v>
      </c>
      <c r="Q81" s="46">
        <f t="shared" si="25"/>
        <v>16951.6484375</v>
      </c>
      <c r="R81" s="46">
        <f t="shared" si="23"/>
        <v>-2979.2522128906253</v>
      </c>
      <c r="S81" s="51">
        <f t="shared" si="26"/>
        <v>13972.396224609374</v>
      </c>
    </row>
    <row r="82" spans="2:19" ht="13.8" x14ac:dyDescent="0.3">
      <c r="B82" s="42">
        <f t="shared" si="24"/>
        <v>69</v>
      </c>
      <c r="C82" s="59"/>
      <c r="D82" s="48">
        <f t="shared" si="17"/>
        <v>25329.660355155465</v>
      </c>
      <c r="E82" s="59"/>
      <c r="F82" s="48">
        <f t="shared" si="18"/>
        <v>-4260.1615562086863</v>
      </c>
      <c r="G82" s="59"/>
      <c r="H82" s="48">
        <f t="shared" si="19"/>
        <v>21069.498798946777</v>
      </c>
      <c r="I82" s="48">
        <f t="shared" si="20"/>
        <v>-485887.66643177019</v>
      </c>
      <c r="J82" s="41">
        <f t="shared" si="21"/>
        <v>21069.498798946781</v>
      </c>
      <c r="K82" s="41">
        <f t="shared" si="21"/>
        <v>0.111</v>
      </c>
      <c r="N82" s="13"/>
      <c r="O82" s="49">
        <v>69</v>
      </c>
      <c r="P82" s="51">
        <f t="shared" si="22"/>
        <v>-355984.6171875</v>
      </c>
      <c r="Q82" s="46">
        <f t="shared" si="25"/>
        <v>16951.6484375</v>
      </c>
      <c r="R82" s="46">
        <f t="shared" si="23"/>
        <v>-3136.0549609375003</v>
      </c>
      <c r="S82" s="51">
        <f t="shared" si="26"/>
        <v>13815.593476562499</v>
      </c>
    </row>
    <row r="83" spans="2:19" ht="13.8" x14ac:dyDescent="0.3">
      <c r="B83" s="42">
        <f t="shared" si="24"/>
        <v>70</v>
      </c>
      <c r="C83" s="59"/>
      <c r="D83" s="48">
        <f t="shared" si="17"/>
        <v>25563.959713440654</v>
      </c>
      <c r="E83" s="59"/>
      <c r="F83" s="48">
        <f t="shared" si="18"/>
        <v>-4494.460914493874</v>
      </c>
      <c r="G83" s="59"/>
      <c r="H83" s="48">
        <f t="shared" si="19"/>
        <v>21069.498798946781</v>
      </c>
      <c r="I83" s="48">
        <f t="shared" si="20"/>
        <v>-511451.62614521087</v>
      </c>
      <c r="J83" s="41">
        <f t="shared" si="21"/>
        <v>21069.498798946781</v>
      </c>
      <c r="K83" s="41">
        <f t="shared" si="21"/>
        <v>0.111</v>
      </c>
      <c r="N83" s="13"/>
      <c r="O83" s="49">
        <v>70</v>
      </c>
      <c r="P83" s="51">
        <f t="shared" si="22"/>
        <v>-372936.265625</v>
      </c>
      <c r="Q83" s="46">
        <f t="shared" si="25"/>
        <v>16951.6484375</v>
      </c>
      <c r="R83" s="46">
        <f t="shared" si="23"/>
        <v>-3292.8577089843748</v>
      </c>
      <c r="S83" s="51">
        <f t="shared" si="26"/>
        <v>13658.790728515625</v>
      </c>
    </row>
    <row r="84" spans="2:19" ht="13.8" x14ac:dyDescent="0.3">
      <c r="B84" s="42">
        <f t="shared" si="24"/>
        <v>71</v>
      </c>
      <c r="C84" s="59"/>
      <c r="D84" s="48">
        <f t="shared" si="17"/>
        <v>25800.426340789982</v>
      </c>
      <c r="E84" s="59"/>
      <c r="F84" s="48">
        <f t="shared" si="18"/>
        <v>-4730.9275418432007</v>
      </c>
      <c r="G84" s="59"/>
      <c r="H84" s="48">
        <f t="shared" si="19"/>
        <v>21069.498798946781</v>
      </c>
      <c r="I84" s="48">
        <f t="shared" si="20"/>
        <v>-537252.05248600082</v>
      </c>
      <c r="J84" s="41">
        <f t="shared" si="21"/>
        <v>21069.498798946781</v>
      </c>
      <c r="K84" s="41">
        <f t="shared" si="21"/>
        <v>0.111</v>
      </c>
      <c r="N84" s="13"/>
      <c r="O84" s="49">
        <v>71</v>
      </c>
      <c r="P84" s="51">
        <f t="shared" si="22"/>
        <v>-389887.9140625</v>
      </c>
      <c r="Q84" s="46">
        <f t="shared" si="25"/>
        <v>16951.6484375</v>
      </c>
      <c r="R84" s="46">
        <f t="shared" si="23"/>
        <v>-3449.6604570312502</v>
      </c>
      <c r="S84" s="51">
        <f t="shared" si="26"/>
        <v>13501.98798046875</v>
      </c>
    </row>
    <row r="85" spans="2:19" ht="13.8" x14ac:dyDescent="0.3">
      <c r="B85" s="42">
        <f t="shared" si="24"/>
        <v>72</v>
      </c>
      <c r="C85" s="59"/>
      <c r="D85" s="48">
        <f t="shared" si="17"/>
        <v>26039.080284442287</v>
      </c>
      <c r="E85" s="59"/>
      <c r="F85" s="48">
        <f t="shared" si="18"/>
        <v>-4969.5814854955079</v>
      </c>
      <c r="G85" s="59"/>
      <c r="H85" s="48">
        <f t="shared" si="19"/>
        <v>21069.498798946777</v>
      </c>
      <c r="I85" s="48">
        <f t="shared" si="20"/>
        <v>-563291.1327704431</v>
      </c>
      <c r="J85" s="41">
        <f t="shared" si="21"/>
        <v>21069.498798946781</v>
      </c>
      <c r="K85" s="41">
        <f t="shared" si="21"/>
        <v>0.111</v>
      </c>
      <c r="N85" s="13"/>
      <c r="O85" s="49">
        <v>72</v>
      </c>
      <c r="P85" s="51">
        <f t="shared" si="22"/>
        <v>-406839.5625</v>
      </c>
      <c r="Q85" s="46">
        <f t="shared" si="25"/>
        <v>16951.6484375</v>
      </c>
      <c r="R85" s="46">
        <f t="shared" si="23"/>
        <v>-3606.4632050781252</v>
      </c>
      <c r="S85" s="51">
        <f t="shared" si="26"/>
        <v>13345.185232421874</v>
      </c>
    </row>
    <row r="86" spans="2:19" ht="13.8" x14ac:dyDescent="0.3">
      <c r="B86" s="42">
        <f t="shared" si="24"/>
        <v>73</v>
      </c>
      <c r="C86" s="59"/>
      <c r="D86" s="48">
        <f t="shared" si="17"/>
        <v>26279.941777073378</v>
      </c>
      <c r="E86" s="59"/>
      <c r="F86" s="48">
        <f t="shared" si="18"/>
        <v>-5210.442978126599</v>
      </c>
      <c r="G86" s="59"/>
      <c r="H86" s="48">
        <f t="shared" si="19"/>
        <v>21069.498798946777</v>
      </c>
      <c r="I86" s="48">
        <f t="shared" si="20"/>
        <v>-589571.07454751653</v>
      </c>
      <c r="J86" s="41">
        <f t="shared" si="21"/>
        <v>21069.498798946781</v>
      </c>
      <c r="K86" s="41">
        <f t="shared" si="21"/>
        <v>0.111</v>
      </c>
      <c r="N86" s="13"/>
      <c r="O86" s="49">
        <v>73</v>
      </c>
      <c r="P86" s="51">
        <f t="shared" si="22"/>
        <v>-423791.2109375</v>
      </c>
      <c r="Q86" s="46">
        <f t="shared" si="25"/>
        <v>16951.6484375</v>
      </c>
      <c r="R86" s="46">
        <f t="shared" si="23"/>
        <v>-3763.2659531250001</v>
      </c>
      <c r="S86" s="51">
        <f t="shared" si="26"/>
        <v>13188.382484375001</v>
      </c>
    </row>
    <row r="87" spans="2:19" ht="13.8" x14ac:dyDescent="0.3">
      <c r="B87" s="42">
        <f t="shared" si="24"/>
        <v>74</v>
      </c>
      <c r="C87" s="59"/>
      <c r="D87" s="48">
        <f t="shared" si="17"/>
        <v>26523.03123851131</v>
      </c>
      <c r="E87" s="59"/>
      <c r="F87" s="48">
        <f t="shared" si="18"/>
        <v>-5453.5324395645284</v>
      </c>
      <c r="G87" s="59"/>
      <c r="H87" s="48">
        <f t="shared" si="19"/>
        <v>21069.498798946781</v>
      </c>
      <c r="I87" s="48">
        <f t="shared" si="20"/>
        <v>-616094.10578602785</v>
      </c>
      <c r="J87" s="41">
        <f t="shared" si="21"/>
        <v>21069.498798946781</v>
      </c>
      <c r="K87" s="41">
        <f t="shared" si="21"/>
        <v>0.111</v>
      </c>
      <c r="N87" s="13"/>
      <c r="O87" s="49">
        <v>74</v>
      </c>
      <c r="P87" s="51">
        <f t="shared" si="22"/>
        <v>-440742.859375</v>
      </c>
      <c r="Q87" s="46">
        <f t="shared" si="25"/>
        <v>16951.6484375</v>
      </c>
      <c r="R87" s="46">
        <f t="shared" si="23"/>
        <v>-3920.0687011718755</v>
      </c>
      <c r="S87" s="51">
        <f t="shared" si="26"/>
        <v>13031.579736328124</v>
      </c>
    </row>
    <row r="88" spans="2:19" ht="13.8" x14ac:dyDescent="0.3">
      <c r="B88" s="42">
        <f t="shared" si="24"/>
        <v>75</v>
      </c>
      <c r="C88" s="59"/>
      <c r="D88" s="48">
        <f t="shared" si="17"/>
        <v>26768.36927746754</v>
      </c>
      <c r="E88" s="59"/>
      <c r="F88" s="48">
        <f t="shared" si="18"/>
        <v>-5698.8704785207583</v>
      </c>
      <c r="G88" s="59"/>
      <c r="H88" s="48">
        <f t="shared" si="19"/>
        <v>21069.498798946781</v>
      </c>
      <c r="I88" s="48">
        <f t="shared" si="20"/>
        <v>-642862.47506349534</v>
      </c>
      <c r="J88" s="41">
        <f t="shared" si="21"/>
        <v>21069.498798946781</v>
      </c>
      <c r="K88" s="41">
        <f t="shared" si="21"/>
        <v>0.111</v>
      </c>
      <c r="N88" s="13"/>
      <c r="O88" s="49">
        <v>75</v>
      </c>
      <c r="P88" s="51">
        <f t="shared" si="22"/>
        <v>-457694.5078125</v>
      </c>
      <c r="Q88" s="46">
        <f t="shared" si="25"/>
        <v>16951.6484375</v>
      </c>
      <c r="R88" s="46">
        <f t="shared" si="23"/>
        <v>-4076.8714492187505</v>
      </c>
      <c r="S88" s="51">
        <f t="shared" si="26"/>
        <v>12874.77698828125</v>
      </c>
    </row>
    <row r="89" spans="2:19" ht="13.8" x14ac:dyDescent="0.3">
      <c r="B89" s="42">
        <f t="shared" si="24"/>
        <v>76</v>
      </c>
      <c r="C89" s="59"/>
      <c r="D89" s="48">
        <f t="shared" si="17"/>
        <v>27015.976693284112</v>
      </c>
      <c r="E89" s="59"/>
      <c r="F89" s="48">
        <f t="shared" si="18"/>
        <v>-5946.4778943373321</v>
      </c>
      <c r="G89" s="59"/>
      <c r="H89" s="48">
        <f t="shared" si="19"/>
        <v>21069.498798946781</v>
      </c>
      <c r="I89" s="48">
        <f t="shared" si="20"/>
        <v>-669878.45175677945</v>
      </c>
      <c r="J89" s="41">
        <f t="shared" si="21"/>
        <v>21069.498798946781</v>
      </c>
      <c r="K89" s="41">
        <f t="shared" si="21"/>
        <v>0.111</v>
      </c>
      <c r="N89" s="13"/>
      <c r="O89" s="49">
        <v>76</v>
      </c>
      <c r="P89" s="51">
        <f t="shared" si="22"/>
        <v>-474646.15625</v>
      </c>
      <c r="Q89" s="46">
        <f t="shared" si="25"/>
        <v>16951.6484375</v>
      </c>
      <c r="R89" s="46">
        <f t="shared" si="23"/>
        <v>-4233.6741972656246</v>
      </c>
      <c r="S89" s="51">
        <f t="shared" si="26"/>
        <v>12717.974240234376</v>
      </c>
    </row>
    <row r="90" spans="2:19" ht="13.8" x14ac:dyDescent="0.3">
      <c r="B90" s="42">
        <f t="shared" si="24"/>
        <v>77</v>
      </c>
      <c r="C90" s="59"/>
      <c r="D90" s="48">
        <f t="shared" si="17"/>
        <v>27265.874477696991</v>
      </c>
      <c r="E90" s="59"/>
      <c r="F90" s="48">
        <f t="shared" si="18"/>
        <v>-6196.3756787502098</v>
      </c>
      <c r="G90" s="59"/>
      <c r="H90" s="48">
        <f t="shared" si="19"/>
        <v>21069.498798946781</v>
      </c>
      <c r="I90" s="48">
        <f t="shared" si="20"/>
        <v>-697144.32623447641</v>
      </c>
      <c r="J90" s="41">
        <f t="shared" si="21"/>
        <v>21069.498798946781</v>
      </c>
      <c r="K90" s="41">
        <f t="shared" si="21"/>
        <v>0.111</v>
      </c>
      <c r="N90" s="13"/>
      <c r="O90" s="49">
        <v>77</v>
      </c>
      <c r="P90" s="51">
        <f t="shared" si="22"/>
        <v>-491597.8046875</v>
      </c>
      <c r="Q90" s="46">
        <f t="shared" si="25"/>
        <v>16951.6484375</v>
      </c>
      <c r="R90" s="46">
        <f t="shared" si="23"/>
        <v>-4390.4769453125</v>
      </c>
      <c r="S90" s="51">
        <f t="shared" si="26"/>
        <v>12561.171492187499</v>
      </c>
    </row>
    <row r="91" spans="2:19" ht="13.8" x14ac:dyDescent="0.3">
      <c r="B91" s="42">
        <f t="shared" si="24"/>
        <v>78</v>
      </c>
      <c r="C91" s="59"/>
      <c r="D91" s="48">
        <f t="shared" si="17"/>
        <v>27518.083816615686</v>
      </c>
      <c r="E91" s="59"/>
      <c r="F91" s="48">
        <f t="shared" si="18"/>
        <v>-6448.5850176689064</v>
      </c>
      <c r="G91" s="59"/>
      <c r="H91" s="48">
        <f t="shared" si="19"/>
        <v>21069.498798946781</v>
      </c>
      <c r="I91" s="48">
        <f t="shared" si="20"/>
        <v>-724662.41005109204</v>
      </c>
      <c r="J91" s="41">
        <f t="shared" si="21"/>
        <v>21069.498798946781</v>
      </c>
      <c r="K91" s="41">
        <f t="shared" si="21"/>
        <v>0.111</v>
      </c>
      <c r="N91" s="13"/>
      <c r="O91" s="49">
        <v>78</v>
      </c>
      <c r="P91" s="51">
        <f t="shared" si="22"/>
        <v>-508549.453125</v>
      </c>
      <c r="Q91" s="46">
        <f t="shared" si="25"/>
        <v>16951.6484375</v>
      </c>
      <c r="R91" s="46">
        <f t="shared" si="23"/>
        <v>-4547.2796933593754</v>
      </c>
      <c r="S91" s="51">
        <f t="shared" si="26"/>
        <v>12404.368744140625</v>
      </c>
    </row>
    <row r="92" spans="2:19" ht="13.8" x14ac:dyDescent="0.3">
      <c r="B92" s="42">
        <f t="shared" si="24"/>
        <v>79</v>
      </c>
      <c r="C92" s="59"/>
      <c r="D92" s="48">
        <f t="shared" si="17"/>
        <v>27772.626091919381</v>
      </c>
      <c r="E92" s="59"/>
      <c r="F92" s="48">
        <f t="shared" si="18"/>
        <v>-6703.127292972601</v>
      </c>
      <c r="G92" s="59"/>
      <c r="H92" s="48">
        <f t="shared" si="19"/>
        <v>21069.498798946781</v>
      </c>
      <c r="I92" s="48">
        <f t="shared" si="20"/>
        <v>-752435.03614301141</v>
      </c>
      <c r="J92" s="41">
        <f t="shared" si="21"/>
        <v>21069.498798946781</v>
      </c>
      <c r="K92" s="41">
        <f t="shared" si="21"/>
        <v>0.111</v>
      </c>
      <c r="N92" s="13"/>
      <c r="O92" s="49">
        <v>79</v>
      </c>
      <c r="P92" s="51">
        <f t="shared" si="22"/>
        <v>-525501.1015625</v>
      </c>
      <c r="Q92" s="46">
        <f t="shared" si="25"/>
        <v>16951.6484375</v>
      </c>
      <c r="R92" s="46">
        <f t="shared" si="23"/>
        <v>-4704.0824414062499</v>
      </c>
      <c r="S92" s="51">
        <f t="shared" si="26"/>
        <v>12247.56599609375</v>
      </c>
    </row>
    <row r="93" spans="2:19" ht="13.8" x14ac:dyDescent="0.3">
      <c r="B93" s="42">
        <f t="shared" si="24"/>
        <v>80</v>
      </c>
      <c r="C93" s="59"/>
      <c r="D93" s="48">
        <f t="shared" si="17"/>
        <v>28029.522883269638</v>
      </c>
      <c r="E93" s="59"/>
      <c r="F93" s="48">
        <f t="shared" si="18"/>
        <v>-6960.0240843228557</v>
      </c>
      <c r="G93" s="59"/>
      <c r="H93" s="48">
        <f t="shared" si="19"/>
        <v>21069.498798946781</v>
      </c>
      <c r="I93" s="48">
        <f t="shared" si="20"/>
        <v>-780464.559026281</v>
      </c>
      <c r="J93" s="41">
        <f t="shared" si="21"/>
        <v>21069.498798946781</v>
      </c>
      <c r="K93" s="41">
        <f t="shared" si="21"/>
        <v>0.111</v>
      </c>
      <c r="N93" s="13"/>
      <c r="O93" s="49">
        <v>80</v>
      </c>
      <c r="P93" s="51">
        <f t="shared" si="22"/>
        <v>-542452.75</v>
      </c>
      <c r="Q93" s="46">
        <f t="shared" si="25"/>
        <v>16951.6484375</v>
      </c>
      <c r="R93" s="46">
        <f t="shared" si="23"/>
        <v>-4860.8851894531253</v>
      </c>
      <c r="S93" s="51">
        <f t="shared" si="26"/>
        <v>12090.763248046875</v>
      </c>
    </row>
    <row r="94" spans="2:19" ht="13.8" x14ac:dyDescent="0.3">
      <c r="B94" s="42">
        <f t="shared" si="24"/>
        <v>81</v>
      </c>
      <c r="C94" s="59"/>
      <c r="D94" s="48">
        <f t="shared" si="17"/>
        <v>28288.795969939882</v>
      </c>
      <c r="E94" s="59"/>
      <c r="F94" s="48">
        <f t="shared" si="18"/>
        <v>-7219.2971709930998</v>
      </c>
      <c r="G94" s="59"/>
      <c r="H94" s="48">
        <f t="shared" si="19"/>
        <v>21069.498798946781</v>
      </c>
      <c r="I94" s="48">
        <f t="shared" si="20"/>
        <v>-808753.35499622091</v>
      </c>
      <c r="J94" s="41">
        <f t="shared" ref="J94:K109" si="27">J93</f>
        <v>21069.498798946781</v>
      </c>
      <c r="K94" s="41">
        <f t="shared" si="27"/>
        <v>0.111</v>
      </c>
      <c r="N94" s="13"/>
      <c r="O94" s="49">
        <v>81</v>
      </c>
      <c r="P94" s="51">
        <f t="shared" si="22"/>
        <v>-559404.3984375</v>
      </c>
      <c r="Q94" s="46">
        <f t="shared" si="25"/>
        <v>16951.6484375</v>
      </c>
      <c r="R94" s="46">
        <f t="shared" si="23"/>
        <v>-5017.6879375000008</v>
      </c>
      <c r="S94" s="51">
        <f t="shared" si="26"/>
        <v>11933.960499999999</v>
      </c>
    </row>
    <row r="95" spans="2:19" ht="13.8" x14ac:dyDescent="0.3">
      <c r="B95" s="42">
        <f t="shared" si="24"/>
        <v>82</v>
      </c>
      <c r="C95" s="59"/>
      <c r="D95" s="48">
        <f t="shared" si="17"/>
        <v>28550.467332661825</v>
      </c>
      <c r="E95" s="59"/>
      <c r="F95" s="48">
        <f t="shared" si="18"/>
        <v>-7480.968533715044</v>
      </c>
      <c r="G95" s="59"/>
      <c r="H95" s="48">
        <f t="shared" si="19"/>
        <v>21069.498798946781</v>
      </c>
      <c r="I95" s="48">
        <f t="shared" si="20"/>
        <v>-837303.82232888276</v>
      </c>
      <c r="J95" s="41">
        <f t="shared" si="27"/>
        <v>21069.498798946781</v>
      </c>
      <c r="K95" s="41">
        <f t="shared" si="27"/>
        <v>0.111</v>
      </c>
      <c r="N95" s="13"/>
      <c r="O95" s="49">
        <v>82</v>
      </c>
      <c r="P95" s="51">
        <f t="shared" si="22"/>
        <v>-576356.046875</v>
      </c>
      <c r="Q95" s="46">
        <f t="shared" si="25"/>
        <v>16951.6484375</v>
      </c>
      <c r="R95" s="46">
        <f t="shared" si="23"/>
        <v>-5174.4906855468753</v>
      </c>
      <c r="S95" s="51">
        <f t="shared" si="26"/>
        <v>11777.157751953124</v>
      </c>
    </row>
    <row r="96" spans="2:19" ht="13.8" x14ac:dyDescent="0.3">
      <c r="B96" s="42">
        <f t="shared" si="24"/>
        <v>83</v>
      </c>
      <c r="C96" s="59"/>
      <c r="D96" s="48">
        <f t="shared" si="17"/>
        <v>28814.559155488947</v>
      </c>
      <c r="E96" s="59"/>
      <c r="F96" s="48">
        <f t="shared" si="18"/>
        <v>-7745.0603565421661</v>
      </c>
      <c r="G96" s="59"/>
      <c r="H96" s="48">
        <f t="shared" si="19"/>
        <v>21069.498798946781</v>
      </c>
      <c r="I96" s="48">
        <f t="shared" si="20"/>
        <v>-866118.38148437173</v>
      </c>
      <c r="J96" s="41">
        <f t="shared" si="27"/>
        <v>21069.498798946781</v>
      </c>
      <c r="K96" s="41">
        <f t="shared" si="27"/>
        <v>0.111</v>
      </c>
      <c r="N96" s="13"/>
      <c r="O96" s="49">
        <v>83</v>
      </c>
      <c r="P96" s="51">
        <f t="shared" si="22"/>
        <v>-593307.6953125</v>
      </c>
      <c r="Q96" s="46">
        <f t="shared" si="25"/>
        <v>16951.6484375</v>
      </c>
      <c r="R96" s="46">
        <f t="shared" si="23"/>
        <v>-5331.2934335937498</v>
      </c>
      <c r="S96" s="51">
        <f t="shared" si="26"/>
        <v>11620.35500390625</v>
      </c>
    </row>
    <row r="97" spans="2:19" ht="13.8" x14ac:dyDescent="0.3">
      <c r="B97" s="42">
        <f t="shared" si="24"/>
        <v>84</v>
      </c>
      <c r="C97" s="59"/>
      <c r="D97" s="48">
        <f t="shared" si="17"/>
        <v>29081.093827677221</v>
      </c>
      <c r="E97" s="59"/>
      <c r="F97" s="48">
        <f t="shared" si="18"/>
        <v>-8011.5950287304395</v>
      </c>
      <c r="G97" s="59"/>
      <c r="H97" s="48">
        <f t="shared" si="19"/>
        <v>21069.498798946781</v>
      </c>
      <c r="I97" s="48">
        <f t="shared" si="20"/>
        <v>-895199.47531204892</v>
      </c>
      <c r="J97" s="41">
        <f t="shared" si="27"/>
        <v>21069.498798946781</v>
      </c>
      <c r="K97" s="41">
        <f t="shared" si="27"/>
        <v>0.111</v>
      </c>
      <c r="N97" s="13"/>
      <c r="O97" s="49">
        <v>84</v>
      </c>
      <c r="P97" s="51">
        <f t="shared" si="22"/>
        <v>-610259.34375</v>
      </c>
      <c r="Q97" s="46">
        <f t="shared" si="25"/>
        <v>16951.6484375</v>
      </c>
      <c r="R97" s="46">
        <f t="shared" si="23"/>
        <v>-5488.0961816406252</v>
      </c>
      <c r="S97" s="51">
        <f t="shared" si="26"/>
        <v>11463.552255859375</v>
      </c>
    </row>
    <row r="98" spans="2:19" ht="13.8" x14ac:dyDescent="0.3">
      <c r="B98" s="42">
        <f t="shared" si="24"/>
        <v>85</v>
      </c>
      <c r="C98" s="59"/>
      <c r="D98" s="48">
        <f t="shared" si="17"/>
        <v>29350.093945583234</v>
      </c>
      <c r="E98" s="59"/>
      <c r="F98" s="48">
        <f t="shared" si="18"/>
        <v>-8280.5951466364531</v>
      </c>
      <c r="G98" s="59"/>
      <c r="H98" s="48">
        <f t="shared" si="19"/>
        <v>21069.498798946781</v>
      </c>
      <c r="I98" s="48">
        <f t="shared" si="20"/>
        <v>-924549.56925763213</v>
      </c>
      <c r="J98" s="41">
        <f t="shared" si="27"/>
        <v>21069.498798946781</v>
      </c>
      <c r="K98" s="41">
        <f t="shared" si="27"/>
        <v>0.111</v>
      </c>
      <c r="N98" s="13"/>
      <c r="O98" s="49">
        <v>85</v>
      </c>
      <c r="P98" s="51">
        <f t="shared" si="22"/>
        <v>-627210.9921875</v>
      </c>
      <c r="Q98" s="46">
        <f t="shared" si="25"/>
        <v>16951.6484375</v>
      </c>
      <c r="R98" s="46">
        <f t="shared" si="23"/>
        <v>-5644.8989296875006</v>
      </c>
      <c r="S98" s="51">
        <f t="shared" si="26"/>
        <v>11306.749507812499</v>
      </c>
    </row>
    <row r="99" spans="2:19" ht="13.8" x14ac:dyDescent="0.3">
      <c r="B99" s="42">
        <f t="shared" si="24"/>
        <v>86</v>
      </c>
      <c r="C99" s="59"/>
      <c r="D99" s="48">
        <f t="shared" si="17"/>
        <v>29621.582314579879</v>
      </c>
      <c r="E99" s="59"/>
      <c r="F99" s="48">
        <f t="shared" si="18"/>
        <v>-8552.0835156330977</v>
      </c>
      <c r="G99" s="59"/>
      <c r="H99" s="48">
        <f t="shared" si="19"/>
        <v>21069.498798946781</v>
      </c>
      <c r="I99" s="48">
        <f t="shared" si="20"/>
        <v>-954171.15157221199</v>
      </c>
      <c r="J99" s="41">
        <f t="shared" si="27"/>
        <v>21069.498798946781</v>
      </c>
      <c r="K99" s="41">
        <f t="shared" si="27"/>
        <v>0.111</v>
      </c>
      <c r="N99" s="13"/>
      <c r="O99" s="49">
        <v>86</v>
      </c>
      <c r="P99" s="51">
        <f t="shared" si="22"/>
        <v>-644162.640625</v>
      </c>
      <c r="Q99" s="46">
        <f t="shared" si="25"/>
        <v>16951.6484375</v>
      </c>
      <c r="R99" s="46">
        <f t="shared" si="23"/>
        <v>-5801.7016777343752</v>
      </c>
      <c r="S99" s="51">
        <f t="shared" si="26"/>
        <v>11149.946759765626</v>
      </c>
    </row>
    <row r="100" spans="2:19" ht="13.8" x14ac:dyDescent="0.3">
      <c r="B100" s="42">
        <f t="shared" si="24"/>
        <v>87</v>
      </c>
      <c r="C100" s="59"/>
      <c r="D100" s="48">
        <f t="shared" si="17"/>
        <v>29895.581950989741</v>
      </c>
      <c r="E100" s="59"/>
      <c r="F100" s="48">
        <f t="shared" si="18"/>
        <v>-8826.083152042962</v>
      </c>
      <c r="G100" s="59"/>
      <c r="H100" s="48">
        <f t="shared" si="19"/>
        <v>21069.498798946777</v>
      </c>
      <c r="I100" s="48">
        <f t="shared" si="20"/>
        <v>-984066.73352320178</v>
      </c>
      <c r="J100" s="41">
        <f t="shared" si="27"/>
        <v>21069.498798946781</v>
      </c>
      <c r="K100" s="41">
        <f t="shared" si="27"/>
        <v>0.111</v>
      </c>
      <c r="N100" s="13"/>
      <c r="O100" s="49">
        <v>87</v>
      </c>
      <c r="P100" s="51">
        <f t="shared" si="22"/>
        <v>-661114.2890625</v>
      </c>
      <c r="Q100" s="46">
        <f t="shared" si="25"/>
        <v>16951.6484375</v>
      </c>
      <c r="R100" s="46">
        <f t="shared" si="23"/>
        <v>-5958.5044257812506</v>
      </c>
      <c r="S100" s="51">
        <f t="shared" si="26"/>
        <v>10993.144011718749</v>
      </c>
    </row>
    <row r="101" spans="2:19" ht="13.8" x14ac:dyDescent="0.3">
      <c r="B101" s="42">
        <f t="shared" si="24"/>
        <v>88</v>
      </c>
      <c r="C101" s="59"/>
      <c r="D101" s="48">
        <f t="shared" si="17"/>
        <v>30172.116084036395</v>
      </c>
      <c r="E101" s="59"/>
      <c r="F101" s="48">
        <f t="shared" si="18"/>
        <v>-9102.6172850896164</v>
      </c>
      <c r="G101" s="59"/>
      <c r="H101" s="48">
        <f t="shared" si="19"/>
        <v>21069.498798946777</v>
      </c>
      <c r="I101" s="48">
        <f t="shared" si="20"/>
        <v>-1014238.8496072382</v>
      </c>
      <c r="J101" s="41">
        <f t="shared" si="27"/>
        <v>21069.498798946781</v>
      </c>
      <c r="K101" s="41">
        <f t="shared" si="27"/>
        <v>0.111</v>
      </c>
      <c r="N101" s="13"/>
      <c r="O101" s="49">
        <v>88</v>
      </c>
      <c r="P101" s="51">
        <f t="shared" si="22"/>
        <v>-678065.9375</v>
      </c>
      <c r="Q101" s="46">
        <f t="shared" si="25"/>
        <v>16951.6484375</v>
      </c>
      <c r="R101" s="46">
        <f t="shared" si="23"/>
        <v>-6115.3071738281251</v>
      </c>
      <c r="S101" s="51">
        <f t="shared" si="26"/>
        <v>10836.341263671875</v>
      </c>
    </row>
    <row r="102" spans="2:19" ht="13.8" x14ac:dyDescent="0.3">
      <c r="B102" s="42">
        <f t="shared" si="24"/>
        <v>89</v>
      </c>
      <c r="C102" s="59"/>
      <c r="D102" s="48">
        <f t="shared" si="17"/>
        <v>30451.208157813737</v>
      </c>
      <c r="E102" s="59"/>
      <c r="F102" s="48">
        <f t="shared" si="18"/>
        <v>-9381.7093588669541</v>
      </c>
      <c r="G102" s="59"/>
      <c r="H102" s="48">
        <f t="shared" si="19"/>
        <v>21069.498798946785</v>
      </c>
      <c r="I102" s="48">
        <f t="shared" si="20"/>
        <v>-1044690.057765052</v>
      </c>
      <c r="J102" s="41">
        <f t="shared" si="27"/>
        <v>21069.498798946781</v>
      </c>
      <c r="K102" s="41">
        <f t="shared" si="27"/>
        <v>0.111</v>
      </c>
      <c r="N102" s="13"/>
      <c r="O102" s="49">
        <v>89</v>
      </c>
      <c r="P102" s="51">
        <f t="shared" si="22"/>
        <v>-695017.5859375</v>
      </c>
      <c r="Q102" s="46">
        <f t="shared" si="25"/>
        <v>16951.6484375</v>
      </c>
      <c r="R102" s="46">
        <f t="shared" si="23"/>
        <v>-6272.1099218750005</v>
      </c>
      <c r="S102" s="51">
        <f t="shared" si="26"/>
        <v>10679.538515624999</v>
      </c>
    </row>
    <row r="103" spans="2:19" ht="13.8" x14ac:dyDescent="0.3">
      <c r="B103" s="42">
        <f t="shared" si="24"/>
        <v>90</v>
      </c>
      <c r="C103" s="59"/>
      <c r="D103" s="48">
        <f t="shared" si="17"/>
        <v>30732.88183327351</v>
      </c>
      <c r="E103" s="59"/>
      <c r="F103" s="48">
        <f t="shared" si="18"/>
        <v>-9663.3830343267309</v>
      </c>
      <c r="G103" s="59"/>
      <c r="H103" s="48">
        <f t="shared" si="19"/>
        <v>21069.498798946777</v>
      </c>
      <c r="I103" s="48">
        <f t="shared" si="20"/>
        <v>-1075422.9395983254</v>
      </c>
      <c r="J103" s="41">
        <f t="shared" si="27"/>
        <v>21069.498798946781</v>
      </c>
      <c r="K103" s="41">
        <f t="shared" si="27"/>
        <v>0.111</v>
      </c>
      <c r="N103" s="13"/>
      <c r="O103" s="49">
        <v>90</v>
      </c>
      <c r="P103" s="51">
        <f t="shared" si="22"/>
        <v>-711969.234375</v>
      </c>
      <c r="Q103" s="46">
        <f t="shared" si="25"/>
        <v>16951.6484375</v>
      </c>
      <c r="R103" s="46">
        <f t="shared" si="23"/>
        <v>-6428.912669921875</v>
      </c>
      <c r="S103" s="51">
        <f t="shared" si="26"/>
        <v>10522.735767578124</v>
      </c>
    </row>
    <row r="104" spans="2:19" ht="13.8" x14ac:dyDescent="0.3">
      <c r="B104" s="42">
        <f t="shared" si="24"/>
        <v>91</v>
      </c>
      <c r="C104" s="59"/>
      <c r="D104" s="48">
        <f t="shared" si="17"/>
        <v>31017.160990231292</v>
      </c>
      <c r="E104" s="59"/>
      <c r="F104" s="48">
        <f t="shared" si="18"/>
        <v>-9947.6621912845094</v>
      </c>
      <c r="G104" s="59"/>
      <c r="H104" s="48">
        <f t="shared" si="19"/>
        <v>21069.498798946785</v>
      </c>
      <c r="I104" s="48">
        <f t="shared" si="20"/>
        <v>-1106440.1005885566</v>
      </c>
      <c r="J104" s="41">
        <f t="shared" si="27"/>
        <v>21069.498798946781</v>
      </c>
      <c r="K104" s="41">
        <f t="shared" si="27"/>
        <v>0.111</v>
      </c>
      <c r="N104" s="13"/>
      <c r="O104" s="49">
        <v>91</v>
      </c>
      <c r="P104" s="51">
        <f t="shared" si="22"/>
        <v>-728920.8828125</v>
      </c>
      <c r="Q104" s="46">
        <f t="shared" si="25"/>
        <v>16951.6484375</v>
      </c>
      <c r="R104" s="46">
        <f t="shared" si="23"/>
        <v>-6585.7154179687495</v>
      </c>
      <c r="S104" s="51">
        <f t="shared" si="26"/>
        <v>10365.93301953125</v>
      </c>
    </row>
    <row r="105" spans="2:19" ht="13.8" x14ac:dyDescent="0.3">
      <c r="B105" s="42">
        <f t="shared" si="24"/>
        <v>92</v>
      </c>
      <c r="C105" s="59"/>
      <c r="D105" s="48">
        <f t="shared" si="17"/>
        <v>31304.069729390932</v>
      </c>
      <c r="E105" s="59"/>
      <c r="F105" s="48">
        <f t="shared" si="18"/>
        <v>-10234.57093044415</v>
      </c>
      <c r="G105" s="59"/>
      <c r="H105" s="48">
        <f t="shared" si="19"/>
        <v>21069.498798946785</v>
      </c>
      <c r="I105" s="48">
        <f t="shared" si="20"/>
        <v>-1137744.1703179476</v>
      </c>
      <c r="J105" s="41">
        <f t="shared" si="27"/>
        <v>21069.498798946781</v>
      </c>
      <c r="K105" s="41">
        <f t="shared" si="27"/>
        <v>0.111</v>
      </c>
      <c r="N105" s="13"/>
      <c r="O105" s="49">
        <v>92</v>
      </c>
      <c r="P105" s="51">
        <f t="shared" si="22"/>
        <v>-745872.53125</v>
      </c>
      <c r="Q105" s="46">
        <f t="shared" si="25"/>
        <v>16951.6484375</v>
      </c>
      <c r="R105" s="46">
        <f t="shared" si="23"/>
        <v>-6742.5181660156259</v>
      </c>
      <c r="S105" s="51">
        <f t="shared" si="26"/>
        <v>10209.130271484373</v>
      </c>
    </row>
    <row r="106" spans="2:19" ht="13.8" x14ac:dyDescent="0.3">
      <c r="B106" s="42">
        <f t="shared" si="24"/>
        <v>93</v>
      </c>
      <c r="C106" s="59"/>
      <c r="D106" s="48">
        <f t="shared" si="17"/>
        <v>31593.632374387795</v>
      </c>
      <c r="E106" s="59"/>
      <c r="F106" s="48">
        <f t="shared" si="18"/>
        <v>-10524.133575441016</v>
      </c>
      <c r="G106" s="59"/>
      <c r="H106" s="48">
        <f t="shared" si="19"/>
        <v>21069.498798946777</v>
      </c>
      <c r="I106" s="48">
        <f t="shared" si="20"/>
        <v>-1169337.8026923353</v>
      </c>
      <c r="J106" s="41">
        <f t="shared" si="27"/>
        <v>21069.498798946781</v>
      </c>
      <c r="K106" s="41">
        <f t="shared" si="27"/>
        <v>0.111</v>
      </c>
      <c r="N106" s="13"/>
      <c r="O106" s="49">
        <v>93</v>
      </c>
      <c r="P106" s="51">
        <f t="shared" si="22"/>
        <v>-762824.1796875</v>
      </c>
      <c r="Q106" s="46">
        <f t="shared" si="25"/>
        <v>16951.6484375</v>
      </c>
      <c r="R106" s="46">
        <f t="shared" si="23"/>
        <v>-6899.3209140625004</v>
      </c>
      <c r="S106" s="51">
        <f t="shared" si="26"/>
        <v>10052.3275234375</v>
      </c>
    </row>
    <row r="107" spans="2:19" ht="13.8" x14ac:dyDescent="0.3">
      <c r="B107" s="42">
        <f t="shared" si="24"/>
        <v>94</v>
      </c>
      <c r="C107" s="59"/>
      <c r="D107" s="48">
        <f t="shared" si="17"/>
        <v>31885.873473850883</v>
      </c>
      <c r="E107" s="59"/>
      <c r="F107" s="48">
        <f t="shared" si="18"/>
        <v>-10816.374674904102</v>
      </c>
      <c r="G107" s="59"/>
      <c r="H107" s="48">
        <f t="shared" si="19"/>
        <v>21069.498798946781</v>
      </c>
      <c r="I107" s="48">
        <f t="shared" si="20"/>
        <v>-1201223.6761661861</v>
      </c>
      <c r="J107" s="41">
        <f t="shared" si="27"/>
        <v>21069.498798946781</v>
      </c>
      <c r="K107" s="41">
        <f t="shared" si="27"/>
        <v>0.111</v>
      </c>
      <c r="N107" s="13"/>
      <c r="O107" s="49">
        <v>94</v>
      </c>
      <c r="P107" s="51">
        <f t="shared" si="22"/>
        <v>-779775.828125</v>
      </c>
      <c r="Q107" s="46">
        <f t="shared" si="25"/>
        <v>16951.6484375</v>
      </c>
      <c r="R107" s="46">
        <f t="shared" si="23"/>
        <v>-7056.1236621093749</v>
      </c>
      <c r="S107" s="51">
        <f t="shared" si="26"/>
        <v>9895.524775390626</v>
      </c>
    </row>
    <row r="108" spans="2:19" ht="13.8" x14ac:dyDescent="0.3">
      <c r="B108" s="42">
        <f t="shared" si="24"/>
        <v>95</v>
      </c>
      <c r="C108" s="59"/>
      <c r="D108" s="48">
        <f t="shared" si="17"/>
        <v>32180.817803484002</v>
      </c>
      <c r="E108" s="59"/>
      <c r="F108" s="48">
        <f t="shared" si="18"/>
        <v>-11111.319004537223</v>
      </c>
      <c r="G108" s="59"/>
      <c r="H108" s="48">
        <f t="shared" si="19"/>
        <v>21069.498798946777</v>
      </c>
      <c r="I108" s="48">
        <f t="shared" si="20"/>
        <v>-1233404.49396967</v>
      </c>
      <c r="J108" s="41">
        <f t="shared" si="27"/>
        <v>21069.498798946781</v>
      </c>
      <c r="K108" s="41">
        <f t="shared" si="27"/>
        <v>0.111</v>
      </c>
      <c r="N108" s="13"/>
      <c r="O108" s="49">
        <v>95</v>
      </c>
      <c r="P108" s="51">
        <f t="shared" si="22"/>
        <v>-796727.4765625</v>
      </c>
      <c r="Q108" s="46">
        <f t="shared" si="25"/>
        <v>16951.6484375</v>
      </c>
      <c r="R108" s="46">
        <f t="shared" si="23"/>
        <v>-7212.9264101562503</v>
      </c>
      <c r="S108" s="51">
        <f t="shared" si="26"/>
        <v>9738.7220273437488</v>
      </c>
    </row>
    <row r="109" spans="2:19" ht="13.8" x14ac:dyDescent="0.3">
      <c r="B109" s="42">
        <f t="shared" si="24"/>
        <v>96</v>
      </c>
      <c r="C109" s="59"/>
      <c r="D109" s="48">
        <f t="shared" si="17"/>
        <v>32478.490368166229</v>
      </c>
      <c r="E109" s="59"/>
      <c r="F109" s="48">
        <f t="shared" si="18"/>
        <v>-11408.991569219448</v>
      </c>
      <c r="G109" s="59"/>
      <c r="H109" s="48">
        <f t="shared" si="19"/>
        <v>21069.498798946781</v>
      </c>
      <c r="I109" s="48">
        <f t="shared" si="20"/>
        <v>-1265882.9843378363</v>
      </c>
      <c r="J109" s="41">
        <f t="shared" si="27"/>
        <v>21069.498798946781</v>
      </c>
      <c r="K109" s="41">
        <f t="shared" si="27"/>
        <v>0.111</v>
      </c>
      <c r="N109" s="13"/>
      <c r="O109" s="49">
        <v>96</v>
      </c>
      <c r="P109" s="51">
        <f t="shared" si="22"/>
        <v>-813679.125</v>
      </c>
      <c r="Q109" s="46">
        <f t="shared" si="25"/>
        <v>16951.6484375</v>
      </c>
      <c r="R109" s="46">
        <f t="shared" si="23"/>
        <v>-7369.7291582031248</v>
      </c>
      <c r="S109" s="51">
        <f t="shared" si="26"/>
        <v>9581.9192792968752</v>
      </c>
    </row>
    <row r="110" spans="2:19" ht="13.8" x14ac:dyDescent="0.3">
      <c r="B110" s="42">
        <f t="shared" si="24"/>
        <v>97</v>
      </c>
      <c r="C110" s="59"/>
      <c r="D110" s="48">
        <f t="shared" si="17"/>
        <v>32778.916404071766</v>
      </c>
      <c r="E110" s="59"/>
      <c r="F110" s="48">
        <f t="shared" si="18"/>
        <v>-11709.417605124987</v>
      </c>
      <c r="G110" s="59"/>
      <c r="H110" s="48">
        <f t="shared" si="19"/>
        <v>21069.498798946777</v>
      </c>
      <c r="I110" s="48">
        <f t="shared" si="20"/>
        <v>-1298661.900741908</v>
      </c>
      <c r="J110" s="41">
        <f t="shared" ref="J110:K125" si="28">J109</f>
        <v>21069.498798946781</v>
      </c>
      <c r="K110" s="41">
        <f t="shared" si="28"/>
        <v>0.111</v>
      </c>
      <c r="N110" s="13"/>
      <c r="O110" s="49">
        <v>97</v>
      </c>
      <c r="P110" s="51">
        <f t="shared" ref="P110:P113" si="29">P109-Q110</f>
        <v>-830630.7734375</v>
      </c>
      <c r="Q110" s="46">
        <f t="shared" si="25"/>
        <v>16951.6484375</v>
      </c>
      <c r="R110" s="46">
        <f t="shared" si="23"/>
        <v>-7526.5319062500002</v>
      </c>
      <c r="S110" s="51">
        <f t="shared" si="26"/>
        <v>9425.1165312499998</v>
      </c>
    </row>
    <row r="111" spans="2:19" ht="13.8" x14ac:dyDescent="0.3">
      <c r="B111" s="42">
        <f t="shared" si="24"/>
        <v>98</v>
      </c>
      <c r="C111" s="59"/>
      <c r="D111" s="48">
        <f t="shared" si="17"/>
        <v>33082.121380809433</v>
      </c>
      <c r="E111" s="59"/>
      <c r="F111" s="48">
        <f t="shared" si="18"/>
        <v>-12012.622581862648</v>
      </c>
      <c r="G111" s="59"/>
      <c r="H111" s="48">
        <f t="shared" si="19"/>
        <v>21069.498798946785</v>
      </c>
      <c r="I111" s="48">
        <f t="shared" si="20"/>
        <v>-1331744.0221227175</v>
      </c>
      <c r="J111" s="41">
        <f t="shared" si="28"/>
        <v>21069.498798946781</v>
      </c>
      <c r="K111" s="41">
        <f t="shared" si="28"/>
        <v>0.111</v>
      </c>
      <c r="N111" s="13"/>
      <c r="O111" s="49">
        <v>98</v>
      </c>
      <c r="P111" s="51">
        <f t="shared" si="29"/>
        <v>-847582.421875</v>
      </c>
      <c r="Q111" s="46">
        <f t="shared" si="25"/>
        <v>16951.6484375</v>
      </c>
      <c r="R111" s="46">
        <f t="shared" si="23"/>
        <v>-7683.3346542968766</v>
      </c>
      <c r="S111" s="51">
        <f t="shared" si="26"/>
        <v>9268.3137832031243</v>
      </c>
    </row>
    <row r="112" spans="2:19" x14ac:dyDescent="0.25">
      <c r="B112" s="42">
        <f t="shared" si="24"/>
        <v>99</v>
      </c>
      <c r="C112" s="59"/>
      <c r="D112" s="48">
        <f t="shared" si="17"/>
        <v>33388.131003581919</v>
      </c>
      <c r="E112" s="59"/>
      <c r="F112" s="48">
        <f t="shared" si="18"/>
        <v>-12318.632204635136</v>
      </c>
      <c r="G112" s="59"/>
      <c r="H112" s="48">
        <f t="shared" si="19"/>
        <v>21069.498798946785</v>
      </c>
      <c r="I112" s="48">
        <f t="shared" si="20"/>
        <v>-1365132.1531262994</v>
      </c>
      <c r="J112" s="41">
        <f t="shared" si="28"/>
        <v>21069.498798946781</v>
      </c>
      <c r="K112" s="41">
        <f t="shared" si="28"/>
        <v>0.111</v>
      </c>
      <c r="O112" s="49">
        <v>99</v>
      </c>
      <c r="P112" s="51">
        <f t="shared" si="29"/>
        <v>-864534.0703125</v>
      </c>
      <c r="Q112" s="46">
        <f t="shared" si="25"/>
        <v>16951.6484375</v>
      </c>
      <c r="R112" s="46">
        <f t="shared" si="23"/>
        <v>-7840.1374023437511</v>
      </c>
      <c r="S112" s="51">
        <f t="shared" si="26"/>
        <v>9111.5110351562489</v>
      </c>
    </row>
    <row r="113" spans="2:19" x14ac:dyDescent="0.25">
      <c r="B113" s="42">
        <f t="shared" si="24"/>
        <v>100</v>
      </c>
      <c r="C113" s="59"/>
      <c r="D113" s="48">
        <f t="shared" si="17"/>
        <v>33696.971215365047</v>
      </c>
      <c r="E113" s="59"/>
      <c r="F113" s="48">
        <f t="shared" si="18"/>
        <v>-12627.47241641827</v>
      </c>
      <c r="G113" s="59"/>
      <c r="H113" s="48">
        <f t="shared" si="19"/>
        <v>21069.498798946777</v>
      </c>
      <c r="I113" s="48">
        <f t="shared" si="20"/>
        <v>-1398829.1243416644</v>
      </c>
      <c r="J113" s="41">
        <f t="shared" si="28"/>
        <v>21069.498798946781</v>
      </c>
      <c r="K113" s="41">
        <f t="shared" si="28"/>
        <v>0.111</v>
      </c>
      <c r="O113" s="49">
        <v>100</v>
      </c>
      <c r="P113" s="51">
        <f t="shared" si="29"/>
        <v>-881485.71875</v>
      </c>
      <c r="Q113" s="46">
        <f t="shared" si="25"/>
        <v>16951.6484375</v>
      </c>
      <c r="R113" s="46">
        <f t="shared" si="23"/>
        <v>-7996.9401503906265</v>
      </c>
      <c r="S113" s="51">
        <f t="shared" si="26"/>
        <v>8954.7082871093735</v>
      </c>
    </row>
    <row r="114" spans="2:19" x14ac:dyDescent="0.25">
      <c r="B114" s="42">
        <f t="shared" si="24"/>
        <v>101</v>
      </c>
      <c r="C114" s="59"/>
      <c r="D114" s="48">
        <f t="shared" si="17"/>
        <v>34008.668199107175</v>
      </c>
      <c r="E114" s="59"/>
      <c r="F114" s="48">
        <f t="shared" si="18"/>
        <v>-12939.169400160396</v>
      </c>
      <c r="G114" s="59"/>
      <c r="H114" s="48">
        <f t="shared" si="19"/>
        <v>21069.498798946777</v>
      </c>
      <c r="I114" s="48">
        <f t="shared" si="20"/>
        <v>-1432837.7925407717</v>
      </c>
      <c r="J114" s="41">
        <f t="shared" si="28"/>
        <v>21069.498798946781</v>
      </c>
      <c r="K114" s="41">
        <f t="shared" si="28"/>
        <v>0.111</v>
      </c>
      <c r="O114" s="49">
        <v>101</v>
      </c>
      <c r="P114" s="51">
        <f t="shared" ref="P114:P177" si="30">P113-Q114</f>
        <v>-898437.3671875</v>
      </c>
      <c r="Q114" s="46">
        <f t="shared" ref="Q114:Q177" si="31">Q113</f>
        <v>16951.6484375</v>
      </c>
      <c r="R114" s="46">
        <f t="shared" ref="R114:R177" si="32">(((P113*$R$7/360))*$U$6)</f>
        <v>-8153.742898437501</v>
      </c>
      <c r="S114" s="51">
        <f t="shared" ref="S114:S177" si="33">+Q114+R114</f>
        <v>8797.9055390624999</v>
      </c>
    </row>
    <row r="115" spans="2:19" x14ac:dyDescent="0.25">
      <c r="B115" s="42">
        <f t="shared" si="24"/>
        <v>102</v>
      </c>
      <c r="C115" s="59"/>
      <c r="D115" s="48">
        <f t="shared" si="17"/>
        <v>34323.24837994892</v>
      </c>
      <c r="E115" s="59"/>
      <c r="F115" s="48">
        <f t="shared" si="18"/>
        <v>-13253.749581002137</v>
      </c>
      <c r="G115" s="59"/>
      <c r="H115" s="48">
        <f t="shared" si="19"/>
        <v>21069.498798946785</v>
      </c>
      <c r="I115" s="48">
        <f t="shared" si="20"/>
        <v>-1467161.0409207207</v>
      </c>
      <c r="J115" s="41">
        <f t="shared" si="28"/>
        <v>21069.498798946781</v>
      </c>
      <c r="K115" s="41">
        <f t="shared" si="28"/>
        <v>0.111</v>
      </c>
      <c r="O115" s="49">
        <v>102</v>
      </c>
      <c r="P115" s="51">
        <f t="shared" si="30"/>
        <v>-915389.015625</v>
      </c>
      <c r="Q115" s="46">
        <f t="shared" si="31"/>
        <v>16951.6484375</v>
      </c>
      <c r="R115" s="46">
        <f t="shared" si="32"/>
        <v>-8310.5456464843755</v>
      </c>
      <c r="S115" s="51">
        <f t="shared" si="33"/>
        <v>8641.1027910156245</v>
      </c>
    </row>
    <row r="116" spans="2:19" x14ac:dyDescent="0.25">
      <c r="B116" s="42">
        <f t="shared" si="24"/>
        <v>103</v>
      </c>
      <c r="C116" s="59"/>
      <c r="D116" s="48">
        <f t="shared" si="17"/>
        <v>34640.738427463446</v>
      </c>
      <c r="E116" s="59"/>
      <c r="F116" s="48">
        <f t="shared" si="18"/>
        <v>-13571.239628516667</v>
      </c>
      <c r="G116" s="59"/>
      <c r="H116" s="48">
        <f t="shared" si="19"/>
        <v>21069.498798946777</v>
      </c>
      <c r="I116" s="48">
        <f t="shared" si="20"/>
        <v>-1501801.7793481841</v>
      </c>
      <c r="J116" s="41">
        <f t="shared" si="28"/>
        <v>21069.498798946781</v>
      </c>
      <c r="K116" s="41">
        <f t="shared" si="28"/>
        <v>0.111</v>
      </c>
      <c r="O116" s="49">
        <v>103</v>
      </c>
      <c r="P116" s="51">
        <f t="shared" si="30"/>
        <v>-932340.6640625</v>
      </c>
      <c r="Q116" s="46">
        <f t="shared" si="31"/>
        <v>16951.6484375</v>
      </c>
      <c r="R116" s="46">
        <f t="shared" si="32"/>
        <v>-8467.3483945312491</v>
      </c>
      <c r="S116" s="51">
        <f t="shared" si="33"/>
        <v>8484.3000429687509</v>
      </c>
    </row>
    <row r="117" spans="2:19" x14ac:dyDescent="0.25">
      <c r="B117" s="42">
        <f t="shared" si="24"/>
        <v>104</v>
      </c>
      <c r="C117" s="59"/>
      <c r="D117" s="48">
        <f t="shared" si="17"/>
        <v>34961.165257917484</v>
      </c>
      <c r="E117" s="59"/>
      <c r="F117" s="48">
        <f t="shared" si="18"/>
        <v>-13891.666458970702</v>
      </c>
      <c r="G117" s="59"/>
      <c r="H117" s="48">
        <f t="shared" si="19"/>
        <v>21069.498798946785</v>
      </c>
      <c r="I117" s="48">
        <f t="shared" si="20"/>
        <v>-1536762.9446061016</v>
      </c>
      <c r="J117" s="41">
        <f t="shared" si="28"/>
        <v>21069.498798946781</v>
      </c>
      <c r="K117" s="41">
        <f t="shared" si="28"/>
        <v>0.111</v>
      </c>
      <c r="O117" s="49">
        <v>104</v>
      </c>
      <c r="P117" s="51">
        <f t="shared" si="30"/>
        <v>-949292.3125</v>
      </c>
      <c r="Q117" s="46">
        <f t="shared" si="31"/>
        <v>16951.6484375</v>
      </c>
      <c r="R117" s="46">
        <f t="shared" si="32"/>
        <v>-8624.1511425781246</v>
      </c>
      <c r="S117" s="51">
        <f t="shared" si="33"/>
        <v>8327.4972949218754</v>
      </c>
    </row>
    <row r="118" spans="2:19" x14ac:dyDescent="0.25">
      <c r="B118" s="42">
        <f t="shared" si="24"/>
        <v>105</v>
      </c>
      <c r="C118" s="59"/>
      <c r="D118" s="48">
        <f t="shared" si="17"/>
        <v>35284.556036553222</v>
      </c>
      <c r="E118" s="59"/>
      <c r="F118" s="48">
        <f t="shared" si="18"/>
        <v>-14215.057237606439</v>
      </c>
      <c r="G118" s="59"/>
      <c r="H118" s="48">
        <f t="shared" si="19"/>
        <v>21069.498798946785</v>
      </c>
      <c r="I118" s="48">
        <f t="shared" si="20"/>
        <v>-1572047.5006426547</v>
      </c>
      <c r="J118" s="41">
        <f t="shared" si="28"/>
        <v>21069.498798946781</v>
      </c>
      <c r="K118" s="41">
        <f t="shared" si="28"/>
        <v>0.111</v>
      </c>
      <c r="O118" s="49">
        <v>105</v>
      </c>
      <c r="P118" s="51">
        <f t="shared" si="30"/>
        <v>-966243.9609375</v>
      </c>
      <c r="Q118" s="46">
        <f t="shared" si="31"/>
        <v>16951.6484375</v>
      </c>
      <c r="R118" s="46">
        <f t="shared" si="32"/>
        <v>-8780.953890625</v>
      </c>
      <c r="S118" s="51">
        <f t="shared" si="33"/>
        <v>8170.694546875</v>
      </c>
    </row>
    <row r="119" spans="2:19" x14ac:dyDescent="0.25">
      <c r="B119" s="42">
        <f t="shared" si="24"/>
        <v>106</v>
      </c>
      <c r="C119" s="59"/>
      <c r="D119" s="48">
        <f t="shared" si="17"/>
        <v>35610.938179891338</v>
      </c>
      <c r="E119" s="59"/>
      <c r="F119" s="48">
        <f t="shared" si="18"/>
        <v>-14541.439380944556</v>
      </c>
      <c r="G119" s="59"/>
      <c r="H119" s="48">
        <f t="shared" si="19"/>
        <v>21069.498798946785</v>
      </c>
      <c r="I119" s="48">
        <f t="shared" si="20"/>
        <v>-1607658.438822546</v>
      </c>
      <c r="J119" s="41">
        <f t="shared" si="28"/>
        <v>21069.498798946781</v>
      </c>
      <c r="K119" s="41">
        <f t="shared" si="28"/>
        <v>0.111</v>
      </c>
      <c r="O119" s="49">
        <v>106</v>
      </c>
      <c r="P119" s="51">
        <f t="shared" si="30"/>
        <v>-983195.609375</v>
      </c>
      <c r="Q119" s="46">
        <f t="shared" si="31"/>
        <v>16951.6484375</v>
      </c>
      <c r="R119" s="46">
        <f t="shared" si="32"/>
        <v>-8937.7566386718754</v>
      </c>
      <c r="S119" s="51">
        <f t="shared" si="33"/>
        <v>8013.8917988281246</v>
      </c>
    </row>
    <row r="120" spans="2:19" x14ac:dyDescent="0.25">
      <c r="B120" s="42">
        <f t="shared" si="24"/>
        <v>107</v>
      </c>
      <c r="C120" s="59"/>
      <c r="D120" s="48">
        <f t="shared" si="17"/>
        <v>35940.339358055331</v>
      </c>
      <c r="E120" s="59"/>
      <c r="F120" s="48">
        <f t="shared" si="18"/>
        <v>-14870.840559108552</v>
      </c>
      <c r="G120" s="59"/>
      <c r="H120" s="48">
        <f t="shared" si="19"/>
        <v>21069.498798946777</v>
      </c>
      <c r="I120" s="48">
        <f t="shared" si="20"/>
        <v>-1643598.7781806013</v>
      </c>
      <c r="J120" s="41">
        <f t="shared" si="28"/>
        <v>21069.498798946781</v>
      </c>
      <c r="K120" s="41">
        <f t="shared" si="28"/>
        <v>0.111</v>
      </c>
      <c r="O120" s="49">
        <v>107</v>
      </c>
      <c r="P120" s="51">
        <f t="shared" si="30"/>
        <v>-1000147.2578125</v>
      </c>
      <c r="Q120" s="46">
        <f t="shared" si="31"/>
        <v>16951.6484375</v>
      </c>
      <c r="R120" s="46">
        <f t="shared" si="32"/>
        <v>-9094.5593867187508</v>
      </c>
      <c r="S120" s="51">
        <f t="shared" si="33"/>
        <v>7857.0890507812492</v>
      </c>
    </row>
    <row r="121" spans="2:19" x14ac:dyDescent="0.25">
      <c r="B121" s="42">
        <f t="shared" si="24"/>
        <v>108</v>
      </c>
      <c r="C121" s="59"/>
      <c r="D121" s="48">
        <f t="shared" si="17"/>
        <v>36272.787497117344</v>
      </c>
      <c r="E121" s="59"/>
      <c r="F121" s="48">
        <f t="shared" si="18"/>
        <v>-15203.288698170561</v>
      </c>
      <c r="G121" s="59"/>
      <c r="H121" s="48">
        <f t="shared" si="19"/>
        <v>21069.498798946785</v>
      </c>
      <c r="I121" s="48">
        <f t="shared" si="20"/>
        <v>-1679871.5656777187</v>
      </c>
      <c r="J121" s="41">
        <f t="shared" si="28"/>
        <v>21069.498798946781</v>
      </c>
      <c r="K121" s="41">
        <f t="shared" si="28"/>
        <v>0.111</v>
      </c>
      <c r="O121" s="49">
        <v>108</v>
      </c>
      <c r="P121" s="51">
        <f t="shared" si="30"/>
        <v>-1017098.90625</v>
      </c>
      <c r="Q121" s="46">
        <f t="shared" si="31"/>
        <v>16951.6484375</v>
      </c>
      <c r="R121" s="46">
        <f t="shared" si="32"/>
        <v>-9251.3621347656244</v>
      </c>
      <c r="S121" s="51">
        <f t="shared" si="33"/>
        <v>7700.2863027343756</v>
      </c>
    </row>
    <row r="122" spans="2:19" x14ac:dyDescent="0.25">
      <c r="B122" s="42">
        <f t="shared" si="24"/>
        <v>109</v>
      </c>
      <c r="C122" s="59"/>
      <c r="D122" s="48">
        <f t="shared" si="17"/>
        <v>36608.310781465683</v>
      </c>
      <c r="E122" s="59"/>
      <c r="F122" s="48">
        <f t="shared" si="18"/>
        <v>-15538.811982518899</v>
      </c>
      <c r="G122" s="59"/>
      <c r="H122" s="48">
        <f t="shared" si="19"/>
        <v>21069.498798946785</v>
      </c>
      <c r="I122" s="48">
        <f t="shared" si="20"/>
        <v>-1716479.8764591843</v>
      </c>
      <c r="J122" s="41">
        <f t="shared" si="28"/>
        <v>21069.498798946781</v>
      </c>
      <c r="K122" s="41">
        <f t="shared" si="28"/>
        <v>0.111</v>
      </c>
      <c r="O122" s="49">
        <v>109</v>
      </c>
      <c r="P122" s="51">
        <f t="shared" si="30"/>
        <v>-1034050.5546875</v>
      </c>
      <c r="Q122" s="46">
        <f t="shared" si="31"/>
        <v>16951.6484375</v>
      </c>
      <c r="R122" s="46">
        <f t="shared" si="32"/>
        <v>-9408.1648828124999</v>
      </c>
      <c r="S122" s="51">
        <f t="shared" si="33"/>
        <v>7543.4835546875001</v>
      </c>
    </row>
    <row r="123" spans="2:19" x14ac:dyDescent="0.25">
      <c r="B123" s="42">
        <f t="shared" si="24"/>
        <v>110</v>
      </c>
      <c r="C123" s="59"/>
      <c r="D123" s="48">
        <f t="shared" si="17"/>
        <v>36946.937656194234</v>
      </c>
      <c r="E123" s="59"/>
      <c r="F123" s="48">
        <f t="shared" si="18"/>
        <v>-15877.438857247456</v>
      </c>
      <c r="G123" s="59"/>
      <c r="H123" s="48">
        <f t="shared" si="19"/>
        <v>21069.498798946777</v>
      </c>
      <c r="I123" s="48">
        <f t="shared" si="20"/>
        <v>-1753426.8141153785</v>
      </c>
      <c r="J123" s="41">
        <f t="shared" si="28"/>
        <v>21069.498798946781</v>
      </c>
      <c r="K123" s="41">
        <f t="shared" si="28"/>
        <v>0.111</v>
      </c>
      <c r="O123" s="49">
        <v>110</v>
      </c>
      <c r="P123" s="51">
        <f t="shared" si="30"/>
        <v>-1051002.203125</v>
      </c>
      <c r="Q123" s="46">
        <f t="shared" si="31"/>
        <v>16951.6484375</v>
      </c>
      <c r="R123" s="46">
        <f t="shared" si="32"/>
        <v>-9564.9676308593753</v>
      </c>
      <c r="S123" s="51">
        <f t="shared" si="33"/>
        <v>7386.6808066406247</v>
      </c>
    </row>
    <row r="124" spans="2:19" x14ac:dyDescent="0.25">
      <c r="B124" s="42">
        <f t="shared" si="24"/>
        <v>111</v>
      </c>
      <c r="C124" s="59"/>
      <c r="D124" s="48">
        <f t="shared" si="17"/>
        <v>37288.696829514032</v>
      </c>
      <c r="E124" s="59"/>
      <c r="F124" s="48">
        <f t="shared" si="18"/>
        <v>-16219.198030567253</v>
      </c>
      <c r="G124" s="59"/>
      <c r="H124" s="48">
        <f t="shared" si="19"/>
        <v>21069.498798946777</v>
      </c>
      <c r="I124" s="48">
        <f t="shared" si="20"/>
        <v>-1790715.5109448927</v>
      </c>
      <c r="J124" s="41">
        <f t="shared" si="28"/>
        <v>21069.498798946781</v>
      </c>
      <c r="K124" s="41">
        <f t="shared" si="28"/>
        <v>0.111</v>
      </c>
      <c r="O124" s="49">
        <v>111</v>
      </c>
      <c r="P124" s="51">
        <f t="shared" si="30"/>
        <v>-1067953.8515625</v>
      </c>
      <c r="Q124" s="46">
        <f t="shared" si="31"/>
        <v>16951.6484375</v>
      </c>
      <c r="R124" s="46">
        <f t="shared" si="32"/>
        <v>-9721.7703789062507</v>
      </c>
      <c r="S124" s="51">
        <f t="shared" si="33"/>
        <v>7229.8780585937493</v>
      </c>
    </row>
    <row r="125" spans="2:19" x14ac:dyDescent="0.25">
      <c r="B125" s="42">
        <f t="shared" si="24"/>
        <v>112</v>
      </c>
      <c r="C125" s="59"/>
      <c r="D125" s="48">
        <f t="shared" si="17"/>
        <v>37633.61727518704</v>
      </c>
      <c r="E125" s="59"/>
      <c r="F125" s="48">
        <f t="shared" si="18"/>
        <v>-16564.118476240259</v>
      </c>
      <c r="G125" s="59"/>
      <c r="H125" s="48">
        <f t="shared" si="19"/>
        <v>21069.498798946781</v>
      </c>
      <c r="I125" s="48">
        <f t="shared" si="20"/>
        <v>-1828349.1282200797</v>
      </c>
      <c r="J125" s="41">
        <f t="shared" si="28"/>
        <v>21069.498798946781</v>
      </c>
      <c r="K125" s="41">
        <f t="shared" si="28"/>
        <v>0.111</v>
      </c>
      <c r="O125" s="49">
        <v>112</v>
      </c>
      <c r="P125" s="51">
        <f t="shared" si="30"/>
        <v>-1084905.5</v>
      </c>
      <c r="Q125" s="46">
        <f t="shared" si="31"/>
        <v>16951.6484375</v>
      </c>
      <c r="R125" s="46">
        <f t="shared" si="32"/>
        <v>-9878.5731269531261</v>
      </c>
      <c r="S125" s="51">
        <f t="shared" si="33"/>
        <v>7073.0753105468739</v>
      </c>
    </row>
    <row r="126" spans="2:19" x14ac:dyDescent="0.25">
      <c r="B126" s="42">
        <f t="shared" si="24"/>
        <v>113</v>
      </c>
      <c r="C126" s="59"/>
      <c r="D126" s="48">
        <f t="shared" si="17"/>
        <v>37981.728234982518</v>
      </c>
      <c r="E126" s="59"/>
      <c r="F126" s="48">
        <f t="shared" si="18"/>
        <v>-16912.229436035737</v>
      </c>
      <c r="G126" s="59"/>
      <c r="H126" s="48">
        <f t="shared" si="19"/>
        <v>21069.498798946781</v>
      </c>
      <c r="I126" s="48">
        <f t="shared" si="20"/>
        <v>-1866330.8564550623</v>
      </c>
      <c r="J126" s="41">
        <f t="shared" ref="J126:K141" si="34">J125</f>
        <v>21069.498798946781</v>
      </c>
      <c r="K126" s="41">
        <f t="shared" si="34"/>
        <v>0.111</v>
      </c>
      <c r="O126" s="49">
        <v>113</v>
      </c>
      <c r="P126" s="51">
        <f t="shared" si="30"/>
        <v>-1101857.1484375</v>
      </c>
      <c r="Q126" s="46">
        <f t="shared" si="31"/>
        <v>16951.6484375</v>
      </c>
      <c r="R126" s="46">
        <f t="shared" si="32"/>
        <v>-10035.375875000002</v>
      </c>
      <c r="S126" s="51">
        <f t="shared" si="33"/>
        <v>6916.2725624999985</v>
      </c>
    </row>
    <row r="127" spans="2:19" x14ac:dyDescent="0.25">
      <c r="B127" s="42">
        <f t="shared" si="24"/>
        <v>114</v>
      </c>
      <c r="C127" s="59"/>
      <c r="D127" s="48">
        <f t="shared" si="17"/>
        <v>38333.059221156109</v>
      </c>
      <c r="E127" s="59"/>
      <c r="F127" s="48">
        <f t="shared" si="18"/>
        <v>-17263.560422209328</v>
      </c>
      <c r="G127" s="59"/>
      <c r="H127" s="48">
        <f t="shared" si="19"/>
        <v>21069.498798946781</v>
      </c>
      <c r="I127" s="48">
        <f t="shared" si="20"/>
        <v>-1904663.9156762185</v>
      </c>
      <c r="J127" s="41">
        <f t="shared" si="34"/>
        <v>21069.498798946781</v>
      </c>
      <c r="K127" s="41">
        <f t="shared" si="34"/>
        <v>0.111</v>
      </c>
      <c r="O127" s="49">
        <v>114</v>
      </c>
      <c r="P127" s="51">
        <f t="shared" si="30"/>
        <v>-1118808.796875</v>
      </c>
      <c r="Q127" s="46">
        <f t="shared" si="31"/>
        <v>16951.6484375</v>
      </c>
      <c r="R127" s="46">
        <f t="shared" si="32"/>
        <v>-10192.178623046875</v>
      </c>
      <c r="S127" s="51">
        <f t="shared" si="33"/>
        <v>6759.4698144531249</v>
      </c>
    </row>
    <row r="128" spans="2:19" x14ac:dyDescent="0.25">
      <c r="B128" s="42">
        <f t="shared" si="24"/>
        <v>115</v>
      </c>
      <c r="C128" s="59"/>
      <c r="D128" s="48">
        <f t="shared" si="17"/>
        <v>38687.640018951803</v>
      </c>
      <c r="E128" s="59"/>
      <c r="F128" s="48">
        <f t="shared" si="18"/>
        <v>-17618.141220005022</v>
      </c>
      <c r="G128" s="59"/>
      <c r="H128" s="48">
        <f t="shared" si="19"/>
        <v>21069.498798946781</v>
      </c>
      <c r="I128" s="48">
        <f t="shared" si="20"/>
        <v>-1943351.5556951703</v>
      </c>
      <c r="J128" s="41">
        <f t="shared" si="34"/>
        <v>21069.498798946781</v>
      </c>
      <c r="K128" s="41">
        <f t="shared" si="34"/>
        <v>0.111</v>
      </c>
      <c r="O128" s="49">
        <v>115</v>
      </c>
      <c r="P128" s="51">
        <f t="shared" si="30"/>
        <v>-1135760.4453125</v>
      </c>
      <c r="Q128" s="46">
        <f t="shared" si="31"/>
        <v>16951.6484375</v>
      </c>
      <c r="R128" s="46">
        <f t="shared" si="32"/>
        <v>-10348.981371093751</v>
      </c>
      <c r="S128" s="51">
        <f t="shared" si="33"/>
        <v>6602.6670664062494</v>
      </c>
    </row>
    <row r="129" spans="2:19" x14ac:dyDescent="0.25">
      <c r="B129" s="42">
        <f t="shared" si="24"/>
        <v>116</v>
      </c>
      <c r="C129" s="59"/>
      <c r="D129" s="48">
        <f t="shared" si="17"/>
        <v>39045.500689127104</v>
      </c>
      <c r="E129" s="59"/>
      <c r="F129" s="48">
        <f t="shared" si="18"/>
        <v>-17976.001890180323</v>
      </c>
      <c r="G129" s="59"/>
      <c r="H129" s="48">
        <f t="shared" si="19"/>
        <v>21069.498798946781</v>
      </c>
      <c r="I129" s="48">
        <f t="shared" si="20"/>
        <v>-1982397.0563842973</v>
      </c>
      <c r="J129" s="41">
        <f t="shared" si="34"/>
        <v>21069.498798946781</v>
      </c>
      <c r="K129" s="41">
        <f t="shared" si="34"/>
        <v>0.111</v>
      </c>
      <c r="O129" s="49">
        <v>116</v>
      </c>
      <c r="P129" s="51">
        <f t="shared" si="30"/>
        <v>-1152712.09375</v>
      </c>
      <c r="Q129" s="46">
        <f t="shared" si="31"/>
        <v>16951.6484375</v>
      </c>
      <c r="R129" s="46">
        <f t="shared" si="32"/>
        <v>-10505.784119140626</v>
      </c>
      <c r="S129" s="51">
        <f t="shared" si="33"/>
        <v>6445.864318359374</v>
      </c>
    </row>
    <row r="130" spans="2:19" x14ac:dyDescent="0.25">
      <c r="B130" s="42">
        <f t="shared" si="24"/>
        <v>117</v>
      </c>
      <c r="C130" s="59"/>
      <c r="D130" s="48">
        <f t="shared" si="17"/>
        <v>39406.67157050153</v>
      </c>
      <c r="E130" s="59"/>
      <c r="F130" s="48">
        <f t="shared" si="18"/>
        <v>-18337.172771554749</v>
      </c>
      <c r="G130" s="62"/>
      <c r="H130" s="48">
        <f t="shared" si="19"/>
        <v>21069.498798946781</v>
      </c>
      <c r="I130" s="48">
        <f t="shared" si="20"/>
        <v>-2021803.7279547988</v>
      </c>
      <c r="J130" s="41">
        <f t="shared" si="34"/>
        <v>21069.498798946781</v>
      </c>
      <c r="K130" s="41">
        <f t="shared" si="34"/>
        <v>0.111</v>
      </c>
      <c r="O130" s="49">
        <v>117</v>
      </c>
      <c r="P130" s="51">
        <f t="shared" si="30"/>
        <v>-1169663.7421875</v>
      </c>
      <c r="Q130" s="46">
        <f t="shared" si="31"/>
        <v>16951.6484375</v>
      </c>
      <c r="R130" s="46">
        <f t="shared" si="32"/>
        <v>-10662.5868671875</v>
      </c>
      <c r="S130" s="51">
        <f t="shared" si="33"/>
        <v>6289.0615703125004</v>
      </c>
    </row>
    <row r="131" spans="2:19" x14ac:dyDescent="0.25">
      <c r="B131" s="42">
        <f t="shared" si="24"/>
        <v>118</v>
      </c>
      <c r="C131" s="59"/>
      <c r="D131" s="48">
        <f t="shared" si="17"/>
        <v>39771.183282528669</v>
      </c>
      <c r="E131" s="59"/>
      <c r="F131" s="48">
        <f t="shared" si="18"/>
        <v>-18701.684483581888</v>
      </c>
      <c r="G131" s="59"/>
      <c r="H131" s="48">
        <f t="shared" si="19"/>
        <v>21069.498798946781</v>
      </c>
      <c r="I131" s="48">
        <f t="shared" si="20"/>
        <v>-2061574.9112373276</v>
      </c>
      <c r="J131" s="41">
        <f t="shared" si="34"/>
        <v>21069.498798946781</v>
      </c>
      <c r="K131" s="41">
        <f t="shared" si="34"/>
        <v>0.111</v>
      </c>
      <c r="O131" s="49">
        <v>118</v>
      </c>
      <c r="P131" s="51">
        <f t="shared" si="30"/>
        <v>-1186615.390625</v>
      </c>
      <c r="Q131" s="46">
        <f t="shared" si="31"/>
        <v>16951.6484375</v>
      </c>
      <c r="R131" s="46">
        <f t="shared" si="32"/>
        <v>-10819.389615234375</v>
      </c>
      <c r="S131" s="51">
        <f t="shared" si="33"/>
        <v>6132.258822265625</v>
      </c>
    </row>
    <row r="132" spans="2:19" x14ac:dyDescent="0.25">
      <c r="B132" s="42">
        <f t="shared" si="24"/>
        <v>119</v>
      </c>
      <c r="C132" s="59"/>
      <c r="D132" s="48">
        <f t="shared" si="17"/>
        <v>40139.066727892059</v>
      </c>
      <c r="E132" s="59"/>
      <c r="F132" s="48">
        <f t="shared" si="18"/>
        <v>-19069.567928945282</v>
      </c>
      <c r="G132" s="59"/>
      <c r="H132" s="48">
        <f t="shared" si="19"/>
        <v>21069.498798946777</v>
      </c>
      <c r="I132" s="48">
        <f t="shared" si="20"/>
        <v>-2101713.9779652199</v>
      </c>
      <c r="J132" s="41">
        <f t="shared" si="34"/>
        <v>21069.498798946781</v>
      </c>
      <c r="K132" s="41">
        <f t="shared" si="34"/>
        <v>0.111</v>
      </c>
      <c r="O132" s="49">
        <v>119</v>
      </c>
      <c r="P132" s="51">
        <f t="shared" si="30"/>
        <v>-1203567.0390625</v>
      </c>
      <c r="Q132" s="46">
        <f t="shared" si="31"/>
        <v>16951.6484375</v>
      </c>
      <c r="R132" s="46">
        <f t="shared" si="32"/>
        <v>-10976.19236328125</v>
      </c>
      <c r="S132" s="51">
        <f t="shared" si="33"/>
        <v>5975.4560742187496</v>
      </c>
    </row>
    <row r="133" spans="2:19" x14ac:dyDescent="0.25">
      <c r="B133" s="53">
        <f t="shared" si="24"/>
        <v>120</v>
      </c>
      <c r="C133" s="60"/>
      <c r="D133" s="54">
        <f t="shared" si="17"/>
        <v>40510.353095125065</v>
      </c>
      <c r="E133" s="60"/>
      <c r="F133" s="54">
        <f t="shared" si="18"/>
        <v>-19440.854296178284</v>
      </c>
      <c r="G133" s="61"/>
      <c r="H133" s="54">
        <f t="shared" si="19"/>
        <v>21069.498798946781</v>
      </c>
      <c r="I133" s="54">
        <f t="shared" si="20"/>
        <v>-2142224.3310603448</v>
      </c>
      <c r="J133" s="41">
        <f t="shared" si="34"/>
        <v>21069.498798946781</v>
      </c>
      <c r="K133" s="41">
        <f t="shared" si="34"/>
        <v>0.111</v>
      </c>
      <c r="O133" s="56">
        <v>120</v>
      </c>
      <c r="P133" s="57">
        <f t="shared" si="30"/>
        <v>-1220518.6875</v>
      </c>
      <c r="Q133" s="58">
        <f t="shared" si="31"/>
        <v>16951.6484375</v>
      </c>
      <c r="R133" s="58">
        <f t="shared" si="32"/>
        <v>-11132.995111328124</v>
      </c>
      <c r="S133" s="57">
        <f t="shared" si="33"/>
        <v>5818.653326171876</v>
      </c>
    </row>
    <row r="134" spans="2:19" x14ac:dyDescent="0.25">
      <c r="B134" s="42">
        <f t="shared" si="24"/>
        <v>121</v>
      </c>
      <c r="C134" s="59"/>
      <c r="D134" s="48">
        <f t="shared" si="17"/>
        <v>40885.073861254969</v>
      </c>
      <c r="E134" s="59"/>
      <c r="F134" s="48">
        <f t="shared" si="18"/>
        <v>-19815.575062308188</v>
      </c>
      <c r="G134" s="59"/>
      <c r="H134" s="48">
        <f t="shared" si="19"/>
        <v>21069.498798946781</v>
      </c>
      <c r="I134" s="48">
        <f t="shared" si="20"/>
        <v>-2183109.4049215997</v>
      </c>
      <c r="J134" s="41">
        <f t="shared" si="34"/>
        <v>21069.498798946781</v>
      </c>
      <c r="K134" s="41">
        <f t="shared" si="34"/>
        <v>0.111</v>
      </c>
      <c r="O134" s="49">
        <v>121</v>
      </c>
      <c r="P134" s="51">
        <f t="shared" si="30"/>
        <v>-1237470.3359375</v>
      </c>
      <c r="Q134" s="46">
        <f t="shared" si="31"/>
        <v>16951.6484375</v>
      </c>
      <c r="R134" s="46">
        <f t="shared" si="32"/>
        <v>-11289.797859375001</v>
      </c>
      <c r="S134" s="51">
        <f t="shared" si="33"/>
        <v>5661.8505781249987</v>
      </c>
    </row>
    <row r="135" spans="2:19" x14ac:dyDescent="0.25">
      <c r="B135" s="42">
        <f t="shared" si="24"/>
        <v>122</v>
      </c>
      <c r="C135" s="59"/>
      <c r="D135" s="48">
        <f t="shared" si="17"/>
        <v>41263.260794471578</v>
      </c>
      <c r="E135" s="59"/>
      <c r="F135" s="48">
        <f t="shared" si="18"/>
        <v>-20193.761995524797</v>
      </c>
      <c r="G135" s="59"/>
      <c r="H135" s="48">
        <f t="shared" si="19"/>
        <v>21069.498798946781</v>
      </c>
      <c r="I135" s="48">
        <f t="shared" si="20"/>
        <v>-2224372.6657160711</v>
      </c>
      <c r="J135" s="41">
        <f t="shared" si="34"/>
        <v>21069.498798946781</v>
      </c>
      <c r="K135" s="41">
        <f t="shared" si="34"/>
        <v>0.111</v>
      </c>
      <c r="O135" s="49">
        <v>122</v>
      </c>
      <c r="P135" s="51">
        <f t="shared" si="30"/>
        <v>-1254421.984375</v>
      </c>
      <c r="Q135" s="46">
        <f t="shared" si="31"/>
        <v>16951.6484375</v>
      </c>
      <c r="R135" s="46">
        <f t="shared" si="32"/>
        <v>-11446.600607421875</v>
      </c>
      <c r="S135" s="51">
        <f t="shared" si="33"/>
        <v>5505.0478300781251</v>
      </c>
    </row>
    <row r="136" spans="2:19" x14ac:dyDescent="0.25">
      <c r="B136" s="42">
        <f t="shared" si="24"/>
        <v>123</v>
      </c>
      <c r="C136" s="59"/>
      <c r="D136" s="48">
        <f t="shared" si="17"/>
        <v>41644.94595682044</v>
      </c>
      <c r="E136" s="59"/>
      <c r="F136" s="48">
        <f t="shared" si="18"/>
        <v>-20575.447157873659</v>
      </c>
      <c r="G136" s="59"/>
      <c r="H136" s="48">
        <f t="shared" si="19"/>
        <v>21069.498798946781</v>
      </c>
      <c r="I136" s="48">
        <f t="shared" si="20"/>
        <v>-2266017.6116728918</v>
      </c>
      <c r="J136" s="41">
        <f t="shared" si="34"/>
        <v>21069.498798946781</v>
      </c>
      <c r="K136" s="41">
        <f t="shared" si="34"/>
        <v>0.111</v>
      </c>
      <c r="O136" s="49">
        <v>123</v>
      </c>
      <c r="P136" s="51">
        <f t="shared" si="30"/>
        <v>-1271373.6328125</v>
      </c>
      <c r="Q136" s="46">
        <f t="shared" si="31"/>
        <v>16951.6484375</v>
      </c>
      <c r="R136" s="46">
        <f t="shared" si="32"/>
        <v>-11603.40335546875</v>
      </c>
      <c r="S136" s="51">
        <f t="shared" si="33"/>
        <v>5348.2450820312497</v>
      </c>
    </row>
    <row r="137" spans="2:19" x14ac:dyDescent="0.25">
      <c r="B137" s="42">
        <f t="shared" si="24"/>
        <v>124</v>
      </c>
      <c r="C137" s="59"/>
      <c r="D137" s="48">
        <f t="shared" si="17"/>
        <v>42030.161706921033</v>
      </c>
      <c r="E137" s="59"/>
      <c r="F137" s="48">
        <f t="shared" si="18"/>
        <v>-20960.662907974249</v>
      </c>
      <c r="G137" s="59"/>
      <c r="H137" s="48">
        <f t="shared" si="19"/>
        <v>21069.498798946785</v>
      </c>
      <c r="I137" s="48">
        <f t="shared" si="20"/>
        <v>-2308047.7733798129</v>
      </c>
      <c r="J137" s="41">
        <f t="shared" si="34"/>
        <v>21069.498798946781</v>
      </c>
      <c r="K137" s="41">
        <f t="shared" si="34"/>
        <v>0.111</v>
      </c>
      <c r="O137" s="49">
        <v>124</v>
      </c>
      <c r="P137" s="51">
        <f t="shared" si="30"/>
        <v>-1288325.28125</v>
      </c>
      <c r="Q137" s="46">
        <f t="shared" si="31"/>
        <v>16951.6484375</v>
      </c>
      <c r="R137" s="46">
        <f t="shared" si="32"/>
        <v>-11760.206103515624</v>
      </c>
      <c r="S137" s="51">
        <f t="shared" si="33"/>
        <v>5191.4423339843761</v>
      </c>
    </row>
    <row r="138" spans="2:19" x14ac:dyDescent="0.25">
      <c r="B138" s="42">
        <f t="shared" si="24"/>
        <v>125</v>
      </c>
      <c r="C138" s="59"/>
      <c r="D138" s="48">
        <f t="shared" si="17"/>
        <v>42418.940702710053</v>
      </c>
      <c r="E138" s="59"/>
      <c r="F138" s="48">
        <f t="shared" si="18"/>
        <v>-21349.441903763272</v>
      </c>
      <c r="G138" s="59"/>
      <c r="H138" s="48">
        <f t="shared" si="19"/>
        <v>21069.498798946781</v>
      </c>
      <c r="I138" s="48">
        <f t="shared" si="20"/>
        <v>-2350466.7140825228</v>
      </c>
      <c r="J138" s="41">
        <f t="shared" si="34"/>
        <v>21069.498798946781</v>
      </c>
      <c r="K138" s="41">
        <f t="shared" si="34"/>
        <v>0.111</v>
      </c>
      <c r="O138" s="49">
        <v>125</v>
      </c>
      <c r="P138" s="51">
        <f t="shared" si="30"/>
        <v>-1305276.9296875</v>
      </c>
      <c r="Q138" s="46">
        <f t="shared" si="31"/>
        <v>16951.6484375</v>
      </c>
      <c r="R138" s="46">
        <f t="shared" si="32"/>
        <v>-11917.008851562501</v>
      </c>
      <c r="S138" s="51">
        <f t="shared" si="33"/>
        <v>5034.6395859374989</v>
      </c>
    </row>
    <row r="139" spans="2:19" x14ac:dyDescent="0.25">
      <c r="B139" s="42">
        <f t="shared" si="24"/>
        <v>126</v>
      </c>
      <c r="C139" s="59"/>
      <c r="D139" s="48">
        <f t="shared" si="17"/>
        <v>42811.315904210118</v>
      </c>
      <c r="E139" s="59"/>
      <c r="F139" s="48">
        <f t="shared" si="18"/>
        <v>-21741.817105263337</v>
      </c>
      <c r="G139" s="59"/>
      <c r="H139" s="48">
        <f t="shared" si="19"/>
        <v>21069.498798946781</v>
      </c>
      <c r="I139" s="48">
        <f t="shared" si="20"/>
        <v>-2393278.0299867331</v>
      </c>
      <c r="J139" s="41">
        <f t="shared" si="34"/>
        <v>21069.498798946781</v>
      </c>
      <c r="K139" s="41">
        <f t="shared" si="34"/>
        <v>0.111</v>
      </c>
      <c r="O139" s="49">
        <v>126</v>
      </c>
      <c r="P139" s="51">
        <f t="shared" si="30"/>
        <v>-1322228.578125</v>
      </c>
      <c r="Q139" s="46">
        <f t="shared" si="31"/>
        <v>16951.6484375</v>
      </c>
      <c r="R139" s="46">
        <f t="shared" si="32"/>
        <v>-12073.811599609375</v>
      </c>
      <c r="S139" s="51">
        <f t="shared" si="33"/>
        <v>4877.8368378906252</v>
      </c>
    </row>
    <row r="140" spans="2:19" x14ac:dyDescent="0.25">
      <c r="B140" s="42">
        <f t="shared" si="24"/>
        <v>127</v>
      </c>
      <c r="C140" s="59"/>
      <c r="D140" s="48">
        <f t="shared" si="17"/>
        <v>43207.320576324062</v>
      </c>
      <c r="E140" s="59"/>
      <c r="F140" s="48">
        <f t="shared" si="18"/>
        <v>-22137.821777377281</v>
      </c>
      <c r="G140" s="59"/>
      <c r="H140" s="48">
        <f t="shared" si="19"/>
        <v>21069.498798946781</v>
      </c>
      <c r="I140" s="48">
        <f t="shared" si="20"/>
        <v>-2436485.3505630572</v>
      </c>
      <c r="J140" s="41">
        <f t="shared" si="34"/>
        <v>21069.498798946781</v>
      </c>
      <c r="K140" s="41">
        <f t="shared" si="34"/>
        <v>0.111</v>
      </c>
      <c r="O140" s="49">
        <v>127</v>
      </c>
      <c r="P140" s="51">
        <f t="shared" si="30"/>
        <v>-1339180.2265625</v>
      </c>
      <c r="Q140" s="46">
        <f t="shared" si="31"/>
        <v>16951.6484375</v>
      </c>
      <c r="R140" s="46">
        <f t="shared" si="32"/>
        <v>-12230.61434765625</v>
      </c>
      <c r="S140" s="51">
        <f t="shared" si="33"/>
        <v>4721.0340898437498</v>
      </c>
    </row>
    <row r="141" spans="2:19" x14ac:dyDescent="0.25">
      <c r="B141" s="42">
        <f t="shared" si="24"/>
        <v>128</v>
      </c>
      <c r="C141" s="59"/>
      <c r="D141" s="48">
        <f t="shared" si="17"/>
        <v>43606.988291655056</v>
      </c>
      <c r="E141" s="59"/>
      <c r="F141" s="48">
        <f t="shared" si="18"/>
        <v>-22537.489492708279</v>
      </c>
      <c r="G141" s="59"/>
      <c r="H141" s="48">
        <f t="shared" si="19"/>
        <v>21069.498798946777</v>
      </c>
      <c r="I141" s="48">
        <f t="shared" si="20"/>
        <v>-2480092.3388547124</v>
      </c>
      <c r="J141" s="41">
        <f t="shared" si="34"/>
        <v>21069.498798946781</v>
      </c>
      <c r="K141" s="41">
        <f t="shared" si="34"/>
        <v>0.111</v>
      </c>
      <c r="O141" s="49">
        <v>128</v>
      </c>
      <c r="P141" s="51">
        <f t="shared" si="30"/>
        <v>-1356131.875</v>
      </c>
      <c r="Q141" s="46">
        <f t="shared" si="31"/>
        <v>16951.6484375</v>
      </c>
      <c r="R141" s="46">
        <f t="shared" si="32"/>
        <v>-12387.417095703126</v>
      </c>
      <c r="S141" s="51">
        <f t="shared" si="33"/>
        <v>4564.2313417968744</v>
      </c>
    </row>
    <row r="142" spans="2:19" x14ac:dyDescent="0.25">
      <c r="B142" s="42">
        <f t="shared" si="24"/>
        <v>129</v>
      </c>
      <c r="C142" s="59"/>
      <c r="D142" s="48">
        <f t="shared" ref="D142:D205" si="35">J141-F142</f>
        <v>44010.352933352871</v>
      </c>
      <c r="E142" s="59"/>
      <c r="F142" s="48">
        <f t="shared" ref="F142:F205" si="36">(I141*K140)/12</f>
        <v>-22940.85413440609</v>
      </c>
      <c r="G142" s="59"/>
      <c r="H142" s="48">
        <f t="shared" ref="H142:H205" si="37">D142+F142</f>
        <v>21069.498798946781</v>
      </c>
      <c r="I142" s="48">
        <f t="shared" ref="I142:I205" si="38">I141-D142</f>
        <v>-2524102.6917880652</v>
      </c>
      <c r="J142" s="41">
        <f t="shared" ref="J142:K157" si="39">J141</f>
        <v>21069.498798946781</v>
      </c>
      <c r="K142" s="41">
        <f t="shared" si="39"/>
        <v>0.111</v>
      </c>
      <c r="O142" s="49">
        <v>129</v>
      </c>
      <c r="P142" s="51">
        <f t="shared" si="30"/>
        <v>-1373083.5234375</v>
      </c>
      <c r="Q142" s="46">
        <f t="shared" si="31"/>
        <v>16951.6484375</v>
      </c>
      <c r="R142" s="46">
        <f t="shared" si="32"/>
        <v>-12544.219843750001</v>
      </c>
      <c r="S142" s="51">
        <f t="shared" si="33"/>
        <v>4407.428593749999</v>
      </c>
    </row>
    <row r="143" spans="2:19" x14ac:dyDescent="0.25">
      <c r="B143" s="42">
        <f t="shared" ref="B143:B206" si="40">B142+1</f>
        <v>130</v>
      </c>
      <c r="C143" s="59"/>
      <c r="D143" s="48">
        <f t="shared" si="35"/>
        <v>44417.448697986387</v>
      </c>
      <c r="E143" s="59"/>
      <c r="F143" s="48">
        <f t="shared" si="36"/>
        <v>-23347.949899039606</v>
      </c>
      <c r="G143" s="59"/>
      <c r="H143" s="48">
        <f t="shared" si="37"/>
        <v>21069.498798946781</v>
      </c>
      <c r="I143" s="48">
        <f t="shared" si="38"/>
        <v>-2568520.1404860518</v>
      </c>
      <c r="J143" s="41">
        <f t="shared" si="39"/>
        <v>21069.498798946781</v>
      </c>
      <c r="K143" s="41">
        <f t="shared" si="39"/>
        <v>0.111</v>
      </c>
      <c r="O143" s="49">
        <v>130</v>
      </c>
      <c r="P143" s="51">
        <f t="shared" si="30"/>
        <v>-1390035.171875</v>
      </c>
      <c r="Q143" s="46">
        <f t="shared" si="31"/>
        <v>16951.6484375</v>
      </c>
      <c r="R143" s="46">
        <f t="shared" si="32"/>
        <v>-12701.022591796875</v>
      </c>
      <c r="S143" s="51">
        <f t="shared" si="33"/>
        <v>4250.6258457031254</v>
      </c>
    </row>
    <row r="144" spans="2:19" x14ac:dyDescent="0.25">
      <c r="B144" s="42">
        <f t="shared" si="40"/>
        <v>131</v>
      </c>
      <c r="C144" s="59"/>
      <c r="D144" s="48">
        <f t="shared" si="35"/>
        <v>44828.310098442758</v>
      </c>
      <c r="E144" s="59"/>
      <c r="F144" s="48">
        <f t="shared" si="36"/>
        <v>-23758.811299495981</v>
      </c>
      <c r="G144" s="59"/>
      <c r="H144" s="48">
        <f t="shared" si="37"/>
        <v>21069.498798946777</v>
      </c>
      <c r="I144" s="48">
        <f t="shared" si="38"/>
        <v>-2613348.4505844945</v>
      </c>
      <c r="J144" s="41">
        <f t="shared" si="39"/>
        <v>21069.498798946781</v>
      </c>
      <c r="K144" s="41">
        <f t="shared" si="39"/>
        <v>0.111</v>
      </c>
      <c r="O144" s="49">
        <v>131</v>
      </c>
      <c r="P144" s="51">
        <f t="shared" si="30"/>
        <v>-1406986.8203125</v>
      </c>
      <c r="Q144" s="46">
        <f t="shared" si="31"/>
        <v>16951.6484375</v>
      </c>
      <c r="R144" s="46">
        <f t="shared" si="32"/>
        <v>-12857.82533984375</v>
      </c>
      <c r="S144" s="51">
        <f t="shared" si="33"/>
        <v>4093.82309765625</v>
      </c>
    </row>
    <row r="145" spans="2:19" x14ac:dyDescent="0.25">
      <c r="B145" s="42">
        <f t="shared" si="40"/>
        <v>132</v>
      </c>
      <c r="C145" s="59"/>
      <c r="D145" s="48">
        <f t="shared" si="35"/>
        <v>45242.971966853351</v>
      </c>
      <c r="E145" s="59"/>
      <c r="F145" s="48">
        <f t="shared" si="36"/>
        <v>-24173.473167906574</v>
      </c>
      <c r="G145" s="59"/>
      <c r="H145" s="48">
        <f t="shared" si="37"/>
        <v>21069.498798946777</v>
      </c>
      <c r="I145" s="48">
        <f t="shared" si="38"/>
        <v>-2658591.4225513479</v>
      </c>
      <c r="J145" s="41">
        <f t="shared" si="39"/>
        <v>21069.498798946781</v>
      </c>
      <c r="K145" s="41">
        <f t="shared" si="39"/>
        <v>0.111</v>
      </c>
      <c r="O145" s="49">
        <v>132</v>
      </c>
      <c r="P145" s="51">
        <f t="shared" si="30"/>
        <v>-1423938.46875</v>
      </c>
      <c r="Q145" s="46">
        <f t="shared" si="31"/>
        <v>16951.6484375</v>
      </c>
      <c r="R145" s="46">
        <f t="shared" si="32"/>
        <v>-13014.628087890625</v>
      </c>
      <c r="S145" s="51">
        <f t="shared" si="33"/>
        <v>3937.0203496093745</v>
      </c>
    </row>
    <row r="146" spans="2:19" x14ac:dyDescent="0.25">
      <c r="B146" s="42">
        <f t="shared" si="40"/>
        <v>133</v>
      </c>
      <c r="C146" s="59"/>
      <c r="D146" s="48">
        <f t="shared" si="35"/>
        <v>45661.469457546744</v>
      </c>
      <c r="E146" s="59"/>
      <c r="F146" s="48">
        <f t="shared" si="36"/>
        <v>-24591.970658599967</v>
      </c>
      <c r="G146" s="59"/>
      <c r="H146" s="48">
        <f t="shared" si="37"/>
        <v>21069.498798946777</v>
      </c>
      <c r="I146" s="48">
        <f t="shared" si="38"/>
        <v>-2704252.8920088946</v>
      </c>
      <c r="J146" s="41">
        <f t="shared" si="39"/>
        <v>21069.498798946781</v>
      </c>
      <c r="K146" s="41">
        <f t="shared" si="39"/>
        <v>0.111</v>
      </c>
      <c r="O146" s="49">
        <v>133</v>
      </c>
      <c r="P146" s="51">
        <f t="shared" si="30"/>
        <v>-1440890.1171875</v>
      </c>
      <c r="Q146" s="46">
        <f t="shared" si="31"/>
        <v>16951.6484375</v>
      </c>
      <c r="R146" s="46">
        <f t="shared" si="32"/>
        <v>-13171.430835937499</v>
      </c>
      <c r="S146" s="51">
        <f t="shared" si="33"/>
        <v>3780.2176015625009</v>
      </c>
    </row>
    <row r="147" spans="2:19" x14ac:dyDescent="0.25">
      <c r="B147" s="42">
        <f t="shared" si="40"/>
        <v>134</v>
      </c>
      <c r="C147" s="59"/>
      <c r="D147" s="48">
        <f t="shared" si="35"/>
        <v>46083.838050029051</v>
      </c>
      <c r="E147" s="59"/>
      <c r="F147" s="48">
        <f t="shared" si="36"/>
        <v>-25014.339251082274</v>
      </c>
      <c r="G147" s="59"/>
      <c r="H147" s="48">
        <f t="shared" si="37"/>
        <v>21069.498798946777</v>
      </c>
      <c r="I147" s="48">
        <f t="shared" si="38"/>
        <v>-2750336.7300589238</v>
      </c>
      <c r="J147" s="41">
        <f t="shared" si="39"/>
        <v>21069.498798946781</v>
      </c>
      <c r="K147" s="41">
        <f t="shared" si="39"/>
        <v>0.111</v>
      </c>
      <c r="O147" s="49">
        <v>134</v>
      </c>
      <c r="P147" s="51">
        <f t="shared" si="30"/>
        <v>-1457841.765625</v>
      </c>
      <c r="Q147" s="46">
        <f t="shared" si="31"/>
        <v>16951.6484375</v>
      </c>
      <c r="R147" s="46">
        <f t="shared" si="32"/>
        <v>-13328.233583984374</v>
      </c>
      <c r="S147" s="51">
        <f t="shared" si="33"/>
        <v>3623.4148535156255</v>
      </c>
    </row>
    <row r="148" spans="2:19" x14ac:dyDescent="0.25">
      <c r="B148" s="42">
        <f t="shared" si="40"/>
        <v>135</v>
      </c>
      <c r="C148" s="59"/>
      <c r="D148" s="48">
        <f t="shared" si="35"/>
        <v>46510.113551991824</v>
      </c>
      <c r="E148" s="59"/>
      <c r="F148" s="48">
        <f t="shared" si="36"/>
        <v>-25440.614753045043</v>
      </c>
      <c r="G148" s="59"/>
      <c r="H148" s="48">
        <f t="shared" si="37"/>
        <v>21069.498798946781</v>
      </c>
      <c r="I148" s="48">
        <f t="shared" si="38"/>
        <v>-2796846.8436109158</v>
      </c>
      <c r="J148" s="41">
        <f t="shared" si="39"/>
        <v>21069.498798946781</v>
      </c>
      <c r="K148" s="41">
        <f t="shared" si="39"/>
        <v>0.111</v>
      </c>
      <c r="O148" s="49">
        <v>135</v>
      </c>
      <c r="P148" s="51">
        <f t="shared" si="30"/>
        <v>-1474793.4140625</v>
      </c>
      <c r="Q148" s="46">
        <f t="shared" si="31"/>
        <v>16951.6484375</v>
      </c>
      <c r="R148" s="46">
        <f t="shared" si="32"/>
        <v>-13485.036332031252</v>
      </c>
      <c r="S148" s="51">
        <f t="shared" si="33"/>
        <v>3466.6121054687483</v>
      </c>
    </row>
    <row r="149" spans="2:19" x14ac:dyDescent="0.25">
      <c r="B149" s="42">
        <f t="shared" si="40"/>
        <v>136</v>
      </c>
      <c r="C149" s="59"/>
      <c r="D149" s="48">
        <f t="shared" si="35"/>
        <v>46940.332102347747</v>
      </c>
      <c r="E149" s="59"/>
      <c r="F149" s="48">
        <f t="shared" si="36"/>
        <v>-25870.83330340097</v>
      </c>
      <c r="G149" s="59"/>
      <c r="H149" s="48">
        <f t="shared" si="37"/>
        <v>21069.498798946777</v>
      </c>
      <c r="I149" s="48">
        <f t="shared" si="38"/>
        <v>-2843787.1757132635</v>
      </c>
      <c r="J149" s="41">
        <f t="shared" si="39"/>
        <v>21069.498798946781</v>
      </c>
      <c r="K149" s="41">
        <f t="shared" si="39"/>
        <v>0.111</v>
      </c>
      <c r="O149" s="49">
        <v>136</v>
      </c>
      <c r="P149" s="51">
        <f t="shared" si="30"/>
        <v>-1491745.0625</v>
      </c>
      <c r="Q149" s="46">
        <f t="shared" si="31"/>
        <v>16951.6484375</v>
      </c>
      <c r="R149" s="46">
        <f t="shared" si="32"/>
        <v>-13641.839080078124</v>
      </c>
      <c r="S149" s="51">
        <f t="shared" si="33"/>
        <v>3309.8093574218765</v>
      </c>
    </row>
    <row r="150" spans="2:19" x14ac:dyDescent="0.25">
      <c r="B150" s="42">
        <f t="shared" si="40"/>
        <v>137</v>
      </c>
      <c r="C150" s="59"/>
      <c r="D150" s="48">
        <f t="shared" si="35"/>
        <v>47374.530174294465</v>
      </c>
      <c r="E150" s="59"/>
      <c r="F150" s="48">
        <f t="shared" si="36"/>
        <v>-26305.031375347684</v>
      </c>
      <c r="G150" s="59"/>
      <c r="H150" s="48">
        <f t="shared" si="37"/>
        <v>21069.498798946781</v>
      </c>
      <c r="I150" s="48">
        <f t="shared" si="38"/>
        <v>-2891161.7058875579</v>
      </c>
      <c r="J150" s="41">
        <f t="shared" si="39"/>
        <v>21069.498798946781</v>
      </c>
      <c r="K150" s="41">
        <f t="shared" si="39"/>
        <v>0.111</v>
      </c>
      <c r="O150" s="49">
        <v>137</v>
      </c>
      <c r="P150" s="51">
        <f t="shared" si="30"/>
        <v>-1508696.7109375</v>
      </c>
      <c r="Q150" s="46">
        <f t="shared" si="31"/>
        <v>16951.6484375</v>
      </c>
      <c r="R150" s="46">
        <f t="shared" si="32"/>
        <v>-13798.641828125001</v>
      </c>
      <c r="S150" s="51">
        <f t="shared" si="33"/>
        <v>3153.0066093749992</v>
      </c>
    </row>
    <row r="151" spans="2:19" x14ac:dyDescent="0.25">
      <c r="B151" s="42">
        <f t="shared" si="40"/>
        <v>138</v>
      </c>
      <c r="C151" s="59"/>
      <c r="D151" s="48">
        <f t="shared" si="35"/>
        <v>47812.744578406695</v>
      </c>
      <c r="E151" s="59"/>
      <c r="F151" s="48">
        <f t="shared" si="36"/>
        <v>-26743.245779459914</v>
      </c>
      <c r="G151" s="59"/>
      <c r="H151" s="48">
        <f t="shared" si="37"/>
        <v>21069.498798946781</v>
      </c>
      <c r="I151" s="48">
        <f t="shared" si="38"/>
        <v>-2938974.4504659646</v>
      </c>
      <c r="J151" s="41">
        <f t="shared" si="39"/>
        <v>21069.498798946781</v>
      </c>
      <c r="K151" s="41">
        <f t="shared" si="39"/>
        <v>0.111</v>
      </c>
      <c r="O151" s="49">
        <v>138</v>
      </c>
      <c r="P151" s="51">
        <f t="shared" si="30"/>
        <v>-1525648.359375</v>
      </c>
      <c r="Q151" s="46">
        <f t="shared" si="31"/>
        <v>16951.6484375</v>
      </c>
      <c r="R151" s="46">
        <f t="shared" si="32"/>
        <v>-13955.444576171874</v>
      </c>
      <c r="S151" s="51">
        <f t="shared" si="33"/>
        <v>2996.2038613281256</v>
      </c>
    </row>
    <row r="152" spans="2:19" x14ac:dyDescent="0.25">
      <c r="B152" s="42">
        <f t="shared" si="40"/>
        <v>139</v>
      </c>
      <c r="C152" s="59"/>
      <c r="D152" s="48">
        <f t="shared" si="35"/>
        <v>48255.012465756954</v>
      </c>
      <c r="E152" s="59"/>
      <c r="F152" s="48">
        <f t="shared" si="36"/>
        <v>-27185.513666810173</v>
      </c>
      <c r="G152" s="59"/>
      <c r="H152" s="48">
        <f t="shared" si="37"/>
        <v>21069.498798946781</v>
      </c>
      <c r="I152" s="48">
        <f t="shared" si="38"/>
        <v>-2987229.4629317215</v>
      </c>
      <c r="J152" s="41">
        <f t="shared" si="39"/>
        <v>21069.498798946781</v>
      </c>
      <c r="K152" s="41">
        <f t="shared" si="39"/>
        <v>0.111</v>
      </c>
      <c r="O152" s="49">
        <v>139</v>
      </c>
      <c r="P152" s="51">
        <f t="shared" si="30"/>
        <v>-1542600.0078125</v>
      </c>
      <c r="Q152" s="46">
        <f t="shared" si="31"/>
        <v>16951.6484375</v>
      </c>
      <c r="R152" s="46">
        <f t="shared" si="32"/>
        <v>-14112.24732421875</v>
      </c>
      <c r="S152" s="51">
        <f t="shared" si="33"/>
        <v>2839.4011132812502</v>
      </c>
    </row>
    <row r="153" spans="2:19" x14ac:dyDescent="0.25">
      <c r="B153" s="42">
        <f t="shared" si="40"/>
        <v>140</v>
      </c>
      <c r="C153" s="59"/>
      <c r="D153" s="48">
        <f t="shared" si="35"/>
        <v>48701.371331065202</v>
      </c>
      <c r="E153" s="59"/>
      <c r="F153" s="48">
        <f t="shared" si="36"/>
        <v>-27631.872532118421</v>
      </c>
      <c r="G153" s="59"/>
      <c r="H153" s="48">
        <f t="shared" si="37"/>
        <v>21069.498798946781</v>
      </c>
      <c r="I153" s="48">
        <f t="shared" si="38"/>
        <v>-3035930.8342627869</v>
      </c>
      <c r="J153" s="41">
        <f t="shared" si="39"/>
        <v>21069.498798946781</v>
      </c>
      <c r="K153" s="41">
        <f t="shared" si="39"/>
        <v>0.111</v>
      </c>
      <c r="O153" s="49">
        <v>140</v>
      </c>
      <c r="P153" s="51">
        <f t="shared" si="30"/>
        <v>-1559551.65625</v>
      </c>
      <c r="Q153" s="46">
        <f t="shared" si="31"/>
        <v>16951.6484375</v>
      </c>
      <c r="R153" s="46">
        <f t="shared" si="32"/>
        <v>-14269.050072265623</v>
      </c>
      <c r="S153" s="51">
        <f t="shared" si="33"/>
        <v>2682.5983652343766</v>
      </c>
    </row>
    <row r="154" spans="2:19" x14ac:dyDescent="0.25">
      <c r="B154" s="42">
        <f t="shared" si="40"/>
        <v>141</v>
      </c>
      <c r="C154" s="59"/>
      <c r="D154" s="48">
        <f t="shared" si="35"/>
        <v>49151.859015877562</v>
      </c>
      <c r="E154" s="59"/>
      <c r="F154" s="48">
        <f t="shared" si="36"/>
        <v>-28082.360216930781</v>
      </c>
      <c r="G154" s="59"/>
      <c r="H154" s="48">
        <f t="shared" si="37"/>
        <v>21069.498798946781</v>
      </c>
      <c r="I154" s="48">
        <f t="shared" si="38"/>
        <v>-3085082.6932786643</v>
      </c>
      <c r="J154" s="41">
        <f t="shared" si="39"/>
        <v>21069.498798946781</v>
      </c>
      <c r="K154" s="41">
        <f t="shared" si="39"/>
        <v>0.111</v>
      </c>
      <c r="O154" s="49">
        <v>141</v>
      </c>
      <c r="P154" s="51">
        <f t="shared" si="30"/>
        <v>-1576503.3046875</v>
      </c>
      <c r="Q154" s="46">
        <f t="shared" si="31"/>
        <v>16951.6484375</v>
      </c>
      <c r="R154" s="46">
        <f t="shared" si="32"/>
        <v>-14425.852820312501</v>
      </c>
      <c r="S154" s="51">
        <f t="shared" si="33"/>
        <v>2525.7956171874994</v>
      </c>
    </row>
    <row r="155" spans="2:19" x14ac:dyDescent="0.25">
      <c r="B155" s="42">
        <f t="shared" si="40"/>
        <v>142</v>
      </c>
      <c r="C155" s="59"/>
      <c r="D155" s="48">
        <f t="shared" si="35"/>
        <v>49606.513711774423</v>
      </c>
      <c r="E155" s="59"/>
      <c r="F155" s="48">
        <f t="shared" si="36"/>
        <v>-28537.014912827643</v>
      </c>
      <c r="G155" s="59"/>
      <c r="H155" s="48">
        <f t="shared" si="37"/>
        <v>21069.498798946781</v>
      </c>
      <c r="I155" s="48">
        <f t="shared" si="38"/>
        <v>-3134689.2069904385</v>
      </c>
      <c r="J155" s="41">
        <f t="shared" si="39"/>
        <v>21069.498798946781</v>
      </c>
      <c r="K155" s="41">
        <f t="shared" si="39"/>
        <v>0.111</v>
      </c>
      <c r="O155" s="49">
        <v>142</v>
      </c>
      <c r="P155" s="51">
        <f t="shared" si="30"/>
        <v>-1593454.953125</v>
      </c>
      <c r="Q155" s="46">
        <f t="shared" si="31"/>
        <v>16951.6484375</v>
      </c>
      <c r="R155" s="46">
        <f t="shared" si="32"/>
        <v>-14582.655568359376</v>
      </c>
      <c r="S155" s="51">
        <f t="shared" si="33"/>
        <v>2368.992869140624</v>
      </c>
    </row>
    <row r="156" spans="2:19" x14ac:dyDescent="0.25">
      <c r="B156" s="42">
        <f t="shared" si="40"/>
        <v>143</v>
      </c>
      <c r="C156" s="59"/>
      <c r="D156" s="48">
        <f t="shared" si="35"/>
        <v>50065.373963608334</v>
      </c>
      <c r="E156" s="59"/>
      <c r="F156" s="48">
        <f t="shared" si="36"/>
        <v>-28995.875164661556</v>
      </c>
      <c r="G156" s="59"/>
      <c r="H156" s="48">
        <f t="shared" si="37"/>
        <v>21069.498798946777</v>
      </c>
      <c r="I156" s="48">
        <f t="shared" si="38"/>
        <v>-3184754.5809540469</v>
      </c>
      <c r="J156" s="41">
        <f t="shared" si="39"/>
        <v>21069.498798946781</v>
      </c>
      <c r="K156" s="41">
        <f t="shared" si="39"/>
        <v>0.111</v>
      </c>
      <c r="O156" s="49">
        <v>143</v>
      </c>
      <c r="P156" s="51">
        <f t="shared" si="30"/>
        <v>-1610406.6015625</v>
      </c>
      <c r="Q156" s="46">
        <f t="shared" si="31"/>
        <v>16951.6484375</v>
      </c>
      <c r="R156" s="46">
        <f t="shared" si="32"/>
        <v>-14739.45831640625</v>
      </c>
      <c r="S156" s="51">
        <f t="shared" si="33"/>
        <v>2212.1901210937503</v>
      </c>
    </row>
    <row r="157" spans="2:19" x14ac:dyDescent="0.25">
      <c r="B157" s="42">
        <f t="shared" si="40"/>
        <v>144</v>
      </c>
      <c r="C157" s="59"/>
      <c r="D157" s="48">
        <f t="shared" si="35"/>
        <v>50528.478672771715</v>
      </c>
      <c r="E157" s="59"/>
      <c r="F157" s="48">
        <f t="shared" si="36"/>
        <v>-29458.979873824934</v>
      </c>
      <c r="G157" s="59"/>
      <c r="H157" s="48">
        <f t="shared" si="37"/>
        <v>21069.498798946781</v>
      </c>
      <c r="I157" s="48">
        <f t="shared" si="38"/>
        <v>-3235283.0596268186</v>
      </c>
      <c r="J157" s="41">
        <f t="shared" si="39"/>
        <v>21069.498798946781</v>
      </c>
      <c r="K157" s="41">
        <f t="shared" si="39"/>
        <v>0.111</v>
      </c>
      <c r="O157" s="49">
        <v>144</v>
      </c>
      <c r="P157" s="51">
        <f t="shared" si="30"/>
        <v>-1627358.25</v>
      </c>
      <c r="Q157" s="46">
        <f t="shared" si="31"/>
        <v>16951.6484375</v>
      </c>
      <c r="R157" s="46">
        <f t="shared" si="32"/>
        <v>-14896.261064453127</v>
      </c>
      <c r="S157" s="51">
        <f t="shared" si="33"/>
        <v>2055.3873730468731</v>
      </c>
    </row>
    <row r="158" spans="2:19" x14ac:dyDescent="0.25">
      <c r="B158" s="42">
        <f t="shared" si="40"/>
        <v>145</v>
      </c>
      <c r="C158" s="59"/>
      <c r="D158" s="48">
        <f t="shared" si="35"/>
        <v>50995.867100494856</v>
      </c>
      <c r="E158" s="59"/>
      <c r="F158" s="48">
        <f t="shared" si="36"/>
        <v>-29926.368301548075</v>
      </c>
      <c r="G158" s="59"/>
      <c r="H158" s="48">
        <f t="shared" si="37"/>
        <v>21069.498798946781</v>
      </c>
      <c r="I158" s="48">
        <f t="shared" si="38"/>
        <v>-3286278.9267273135</v>
      </c>
      <c r="J158" s="41">
        <f t="shared" ref="J158:K173" si="41">J157</f>
        <v>21069.498798946781</v>
      </c>
      <c r="K158" s="41">
        <f t="shared" si="41"/>
        <v>0.111</v>
      </c>
      <c r="O158" s="49">
        <v>145</v>
      </c>
      <c r="P158" s="51">
        <f t="shared" si="30"/>
        <v>-1644309.8984375</v>
      </c>
      <c r="Q158" s="46">
        <f t="shared" si="31"/>
        <v>16951.6484375</v>
      </c>
      <c r="R158" s="46">
        <f t="shared" si="32"/>
        <v>-15053.0638125</v>
      </c>
      <c r="S158" s="51">
        <f t="shared" si="33"/>
        <v>1898.5846249999995</v>
      </c>
    </row>
    <row r="159" spans="2:19" x14ac:dyDescent="0.25">
      <c r="B159" s="42">
        <f t="shared" si="40"/>
        <v>146</v>
      </c>
      <c r="C159" s="59"/>
      <c r="D159" s="48">
        <f t="shared" si="35"/>
        <v>51467.578871174432</v>
      </c>
      <c r="E159" s="59"/>
      <c r="F159" s="48">
        <f t="shared" si="36"/>
        <v>-30398.080072227651</v>
      </c>
      <c r="G159" s="59"/>
      <c r="H159" s="48">
        <f t="shared" si="37"/>
        <v>21069.498798946781</v>
      </c>
      <c r="I159" s="48">
        <f t="shared" si="38"/>
        <v>-3337746.5055984878</v>
      </c>
      <c r="J159" s="41">
        <f t="shared" si="41"/>
        <v>21069.498798946781</v>
      </c>
      <c r="K159" s="41">
        <f t="shared" si="41"/>
        <v>0.111</v>
      </c>
      <c r="O159" s="49">
        <v>146</v>
      </c>
      <c r="P159" s="51">
        <f t="shared" si="30"/>
        <v>-1661261.546875</v>
      </c>
      <c r="Q159" s="46">
        <f t="shared" si="31"/>
        <v>16951.6484375</v>
      </c>
      <c r="R159" s="46">
        <f t="shared" si="32"/>
        <v>-15209.866560546876</v>
      </c>
      <c r="S159" s="51">
        <f t="shared" si="33"/>
        <v>1741.7818769531241</v>
      </c>
    </row>
    <row r="160" spans="2:19" x14ac:dyDescent="0.25">
      <c r="B160" s="42">
        <f t="shared" si="40"/>
        <v>147</v>
      </c>
      <c r="C160" s="59"/>
      <c r="D160" s="48">
        <f t="shared" si="35"/>
        <v>51943.653975732792</v>
      </c>
      <c r="E160" s="59"/>
      <c r="F160" s="48">
        <f t="shared" si="36"/>
        <v>-30874.155176786011</v>
      </c>
      <c r="G160" s="59"/>
      <c r="H160" s="48">
        <f t="shared" si="37"/>
        <v>21069.498798946781</v>
      </c>
      <c r="I160" s="48">
        <f t="shared" si="38"/>
        <v>-3389690.1595742204</v>
      </c>
      <c r="J160" s="41">
        <f t="shared" si="41"/>
        <v>21069.498798946781</v>
      </c>
      <c r="K160" s="41">
        <f t="shared" si="41"/>
        <v>0.111</v>
      </c>
      <c r="O160" s="49">
        <v>147</v>
      </c>
      <c r="P160" s="51">
        <f t="shared" si="30"/>
        <v>-1678213.1953125</v>
      </c>
      <c r="Q160" s="46">
        <f t="shared" si="31"/>
        <v>16951.6484375</v>
      </c>
      <c r="R160" s="46">
        <f t="shared" si="32"/>
        <v>-15366.669308593753</v>
      </c>
      <c r="S160" s="51">
        <f t="shared" si="33"/>
        <v>1584.9791289062468</v>
      </c>
    </row>
    <row r="161" spans="2:19" x14ac:dyDescent="0.25">
      <c r="B161" s="42">
        <f t="shared" si="40"/>
        <v>148</v>
      </c>
      <c r="C161" s="59"/>
      <c r="D161" s="48">
        <f t="shared" si="35"/>
        <v>52424.132775008315</v>
      </c>
      <c r="E161" s="59"/>
      <c r="F161" s="48">
        <f t="shared" si="36"/>
        <v>-31354.633976061537</v>
      </c>
      <c r="G161" s="59"/>
      <c r="H161" s="48">
        <f t="shared" si="37"/>
        <v>21069.498798946777</v>
      </c>
      <c r="I161" s="48">
        <f t="shared" si="38"/>
        <v>-3442114.2923492286</v>
      </c>
      <c r="J161" s="41">
        <f t="shared" si="41"/>
        <v>21069.498798946781</v>
      </c>
      <c r="K161" s="41">
        <f t="shared" si="41"/>
        <v>0.111</v>
      </c>
      <c r="O161" s="49">
        <v>148</v>
      </c>
      <c r="P161" s="51">
        <f t="shared" si="30"/>
        <v>-1695164.84375</v>
      </c>
      <c r="Q161" s="46">
        <f t="shared" si="31"/>
        <v>16951.6484375</v>
      </c>
      <c r="R161" s="46">
        <f t="shared" si="32"/>
        <v>-15523.472056640625</v>
      </c>
      <c r="S161" s="51">
        <f t="shared" si="33"/>
        <v>1428.1763808593751</v>
      </c>
    </row>
    <row r="162" spans="2:19" x14ac:dyDescent="0.25">
      <c r="B162" s="42">
        <f t="shared" si="40"/>
        <v>149</v>
      </c>
      <c r="C162" s="59"/>
      <c r="D162" s="48">
        <f t="shared" si="35"/>
        <v>52909.056003177146</v>
      </c>
      <c r="E162" s="59"/>
      <c r="F162" s="48">
        <f t="shared" si="36"/>
        <v>-31839.557204230365</v>
      </c>
      <c r="G162" s="59"/>
      <c r="H162" s="48">
        <f t="shared" si="37"/>
        <v>21069.498798946781</v>
      </c>
      <c r="I162" s="48">
        <f t="shared" si="38"/>
        <v>-3495023.3483524057</v>
      </c>
      <c r="J162" s="41">
        <f t="shared" si="41"/>
        <v>21069.498798946781</v>
      </c>
      <c r="K162" s="41">
        <f t="shared" si="41"/>
        <v>0.111</v>
      </c>
      <c r="O162" s="49">
        <v>149</v>
      </c>
      <c r="P162" s="51">
        <f t="shared" si="30"/>
        <v>-1712116.4921875</v>
      </c>
      <c r="Q162" s="46">
        <f t="shared" si="31"/>
        <v>16951.6484375</v>
      </c>
      <c r="R162" s="46">
        <f t="shared" si="32"/>
        <v>-15680.274804687502</v>
      </c>
      <c r="S162" s="51">
        <f t="shared" si="33"/>
        <v>1271.3736328124978</v>
      </c>
    </row>
    <row r="163" spans="2:19" x14ac:dyDescent="0.25">
      <c r="B163" s="42">
        <f t="shared" si="40"/>
        <v>150</v>
      </c>
      <c r="C163" s="59"/>
      <c r="D163" s="48">
        <f t="shared" si="35"/>
        <v>53398.464771206534</v>
      </c>
      <c r="E163" s="59"/>
      <c r="F163" s="48">
        <f t="shared" si="36"/>
        <v>-32328.965972259753</v>
      </c>
      <c r="G163" s="59"/>
      <c r="H163" s="48">
        <f t="shared" si="37"/>
        <v>21069.498798946781</v>
      </c>
      <c r="I163" s="48">
        <f t="shared" si="38"/>
        <v>-3548421.8131236122</v>
      </c>
      <c r="J163" s="41">
        <f t="shared" si="41"/>
        <v>21069.498798946781</v>
      </c>
      <c r="K163" s="41">
        <f t="shared" si="41"/>
        <v>0.111</v>
      </c>
      <c r="O163" s="49">
        <v>150</v>
      </c>
      <c r="P163" s="51">
        <f t="shared" si="30"/>
        <v>-1729068.140625</v>
      </c>
      <c r="Q163" s="46">
        <f t="shared" si="31"/>
        <v>16951.6484375</v>
      </c>
      <c r="R163" s="46">
        <f t="shared" si="32"/>
        <v>-15837.077552734376</v>
      </c>
      <c r="S163" s="51">
        <f t="shared" si="33"/>
        <v>1114.5708847656242</v>
      </c>
    </row>
    <row r="164" spans="2:19" x14ac:dyDescent="0.25">
      <c r="B164" s="42">
        <f t="shared" si="40"/>
        <v>151</v>
      </c>
      <c r="C164" s="59"/>
      <c r="D164" s="48">
        <f t="shared" si="35"/>
        <v>53892.400570340193</v>
      </c>
      <c r="E164" s="59"/>
      <c r="F164" s="48">
        <f t="shared" si="36"/>
        <v>-32822.901771393415</v>
      </c>
      <c r="G164" s="59"/>
      <c r="H164" s="48">
        <f t="shared" si="37"/>
        <v>21069.498798946777</v>
      </c>
      <c r="I164" s="48">
        <f t="shared" si="38"/>
        <v>-3602314.2136939522</v>
      </c>
      <c r="J164" s="41">
        <f t="shared" si="41"/>
        <v>21069.498798946781</v>
      </c>
      <c r="K164" s="41">
        <f t="shared" si="41"/>
        <v>0.111</v>
      </c>
      <c r="O164" s="49">
        <v>151</v>
      </c>
      <c r="P164" s="51">
        <f t="shared" si="30"/>
        <v>-1746019.7890625</v>
      </c>
      <c r="Q164" s="46">
        <f t="shared" si="31"/>
        <v>16951.6484375</v>
      </c>
      <c r="R164" s="46">
        <f t="shared" si="32"/>
        <v>-15993.880300781253</v>
      </c>
      <c r="S164" s="51">
        <f t="shared" si="33"/>
        <v>957.76813671874697</v>
      </c>
    </row>
    <row r="165" spans="2:19" x14ac:dyDescent="0.25">
      <c r="B165" s="42">
        <f t="shared" si="40"/>
        <v>152</v>
      </c>
      <c r="C165" s="59"/>
      <c r="D165" s="48">
        <f t="shared" si="35"/>
        <v>54390.905275615834</v>
      </c>
      <c r="E165" s="59"/>
      <c r="F165" s="48">
        <f t="shared" si="36"/>
        <v>-33321.406476669057</v>
      </c>
      <c r="G165" s="59"/>
      <c r="H165" s="48">
        <f t="shared" si="37"/>
        <v>21069.498798946777</v>
      </c>
      <c r="I165" s="48">
        <f t="shared" si="38"/>
        <v>-3656705.1189695681</v>
      </c>
      <c r="J165" s="41">
        <f t="shared" si="41"/>
        <v>21069.498798946781</v>
      </c>
      <c r="K165" s="41">
        <f t="shared" si="41"/>
        <v>0.111</v>
      </c>
      <c r="O165" s="49">
        <v>152</v>
      </c>
      <c r="P165" s="51">
        <f t="shared" si="30"/>
        <v>-1762971.4375</v>
      </c>
      <c r="Q165" s="46">
        <f t="shared" si="31"/>
        <v>16951.6484375</v>
      </c>
      <c r="R165" s="46">
        <f t="shared" si="32"/>
        <v>-16150.683048828125</v>
      </c>
      <c r="S165" s="51">
        <f t="shared" si="33"/>
        <v>800.96538867187519</v>
      </c>
    </row>
    <row r="166" spans="2:19" x14ac:dyDescent="0.25">
      <c r="B166" s="42">
        <f t="shared" si="40"/>
        <v>153</v>
      </c>
      <c r="C166" s="59"/>
      <c r="D166" s="48">
        <f t="shared" si="35"/>
        <v>54894.02114941529</v>
      </c>
      <c r="E166" s="59"/>
      <c r="F166" s="48">
        <f t="shared" si="36"/>
        <v>-33824.522350468505</v>
      </c>
      <c r="G166" s="59"/>
      <c r="H166" s="48">
        <f t="shared" si="37"/>
        <v>21069.498798946785</v>
      </c>
      <c r="I166" s="48">
        <f t="shared" si="38"/>
        <v>-3711599.1401189836</v>
      </c>
      <c r="J166" s="41">
        <f t="shared" si="41"/>
        <v>21069.498798946781</v>
      </c>
      <c r="K166" s="41">
        <f t="shared" si="41"/>
        <v>0.111</v>
      </c>
      <c r="O166" s="49">
        <v>153</v>
      </c>
      <c r="P166" s="51">
        <f t="shared" si="30"/>
        <v>-1779923.0859375</v>
      </c>
      <c r="Q166" s="46">
        <f t="shared" si="31"/>
        <v>16951.6484375</v>
      </c>
      <c r="R166" s="46">
        <f t="shared" si="32"/>
        <v>-16307.485796875002</v>
      </c>
      <c r="S166" s="51">
        <f t="shared" si="33"/>
        <v>644.16264062499795</v>
      </c>
    </row>
    <row r="167" spans="2:19" x14ac:dyDescent="0.25">
      <c r="B167" s="42">
        <f t="shared" si="40"/>
        <v>154</v>
      </c>
      <c r="C167" s="59"/>
      <c r="D167" s="48">
        <f t="shared" si="35"/>
        <v>55401.790845047377</v>
      </c>
      <c r="E167" s="59"/>
      <c r="F167" s="48">
        <f t="shared" si="36"/>
        <v>-34332.2920461006</v>
      </c>
      <c r="G167" s="59"/>
      <c r="H167" s="48">
        <f t="shared" si="37"/>
        <v>21069.498798946777</v>
      </c>
      <c r="I167" s="48">
        <f t="shared" si="38"/>
        <v>-3767000.9309640308</v>
      </c>
      <c r="J167" s="41">
        <f t="shared" si="41"/>
        <v>21069.498798946781</v>
      </c>
      <c r="K167" s="41">
        <f t="shared" si="41"/>
        <v>0.111</v>
      </c>
      <c r="O167" s="49">
        <v>154</v>
      </c>
      <c r="P167" s="51">
        <f t="shared" si="30"/>
        <v>-1796874.734375</v>
      </c>
      <c r="Q167" s="46">
        <f t="shared" si="31"/>
        <v>16951.6484375</v>
      </c>
      <c r="R167" s="46">
        <f t="shared" si="32"/>
        <v>-16464.288544921874</v>
      </c>
      <c r="S167" s="51">
        <f t="shared" si="33"/>
        <v>487.35989257812616</v>
      </c>
    </row>
    <row r="168" spans="2:19" x14ac:dyDescent="0.25">
      <c r="B168" s="42">
        <f t="shared" si="40"/>
        <v>155</v>
      </c>
      <c r="C168" s="59"/>
      <c r="D168" s="48">
        <f t="shared" si="35"/>
        <v>55914.257410364065</v>
      </c>
      <c r="E168" s="59"/>
      <c r="F168" s="48">
        <f t="shared" si="36"/>
        <v>-34844.758611417281</v>
      </c>
      <c r="G168" s="59"/>
      <c r="H168" s="48">
        <f t="shared" si="37"/>
        <v>21069.498798946785</v>
      </c>
      <c r="I168" s="48">
        <f t="shared" si="38"/>
        <v>-3822915.188374395</v>
      </c>
      <c r="J168" s="41">
        <f t="shared" si="41"/>
        <v>21069.498798946781</v>
      </c>
      <c r="K168" s="41">
        <f t="shared" si="41"/>
        <v>0.111</v>
      </c>
      <c r="O168" s="49">
        <v>155</v>
      </c>
      <c r="P168" s="51">
        <f t="shared" si="30"/>
        <v>-1813826.3828125</v>
      </c>
      <c r="Q168" s="46">
        <f t="shared" si="31"/>
        <v>16951.6484375</v>
      </c>
      <c r="R168" s="46">
        <f t="shared" si="32"/>
        <v>-16621.091292968751</v>
      </c>
      <c r="S168" s="51">
        <f t="shared" si="33"/>
        <v>330.55714453124892</v>
      </c>
    </row>
    <row r="169" spans="2:19" x14ac:dyDescent="0.25">
      <c r="B169" s="42">
        <f t="shared" si="40"/>
        <v>156</v>
      </c>
      <c r="C169" s="59"/>
      <c r="D169" s="48">
        <f t="shared" si="35"/>
        <v>56431.464291409939</v>
      </c>
      <c r="E169" s="59"/>
      <c r="F169" s="48">
        <f t="shared" si="36"/>
        <v>-35361.965492463154</v>
      </c>
      <c r="G169" s="59"/>
      <c r="H169" s="48">
        <f t="shared" si="37"/>
        <v>21069.498798946785</v>
      </c>
      <c r="I169" s="48">
        <f t="shared" si="38"/>
        <v>-3879346.6526658051</v>
      </c>
      <c r="J169" s="41">
        <f t="shared" si="41"/>
        <v>21069.498798946781</v>
      </c>
      <c r="K169" s="41">
        <f t="shared" si="41"/>
        <v>0.111</v>
      </c>
      <c r="O169" s="49">
        <v>156</v>
      </c>
      <c r="P169" s="51">
        <f t="shared" si="30"/>
        <v>-1830778.03125</v>
      </c>
      <c r="Q169" s="46">
        <f t="shared" si="31"/>
        <v>16951.6484375</v>
      </c>
      <c r="R169" s="46">
        <f t="shared" si="32"/>
        <v>-16777.894041015625</v>
      </c>
      <c r="S169" s="51">
        <f t="shared" si="33"/>
        <v>173.75439648437532</v>
      </c>
    </row>
    <row r="170" spans="2:19" x14ac:dyDescent="0.25">
      <c r="B170" s="42">
        <f t="shared" si="40"/>
        <v>157</v>
      </c>
      <c r="C170" s="59"/>
      <c r="D170" s="48">
        <f t="shared" si="35"/>
        <v>56953.455336105486</v>
      </c>
      <c r="E170" s="59"/>
      <c r="F170" s="48">
        <f t="shared" si="36"/>
        <v>-35883.956537158701</v>
      </c>
      <c r="G170" s="59"/>
      <c r="H170" s="48">
        <f t="shared" si="37"/>
        <v>21069.498798946785</v>
      </c>
      <c r="I170" s="48">
        <f t="shared" si="38"/>
        <v>-3936300.1080019106</v>
      </c>
      <c r="J170" s="41">
        <f t="shared" si="41"/>
        <v>21069.498798946781</v>
      </c>
      <c r="K170" s="41">
        <f t="shared" si="41"/>
        <v>0.111</v>
      </c>
      <c r="O170" s="49">
        <v>157</v>
      </c>
      <c r="P170" s="51">
        <f t="shared" si="30"/>
        <v>-1847729.6796875</v>
      </c>
      <c r="Q170" s="46">
        <f t="shared" si="31"/>
        <v>16951.6484375</v>
      </c>
      <c r="R170" s="46">
        <f t="shared" si="32"/>
        <v>-16934.696789062498</v>
      </c>
      <c r="S170" s="51">
        <f t="shared" si="33"/>
        <v>16.951648437501717</v>
      </c>
    </row>
    <row r="171" spans="2:19" x14ac:dyDescent="0.25">
      <c r="B171" s="42">
        <f t="shared" si="40"/>
        <v>158</v>
      </c>
      <c r="C171" s="59"/>
      <c r="D171" s="48">
        <f t="shared" si="35"/>
        <v>57480.274797964463</v>
      </c>
      <c r="E171" s="59"/>
      <c r="F171" s="48">
        <f t="shared" si="36"/>
        <v>-36410.775999017678</v>
      </c>
      <c r="G171" s="59"/>
      <c r="H171" s="48">
        <f t="shared" si="37"/>
        <v>21069.498798946785</v>
      </c>
      <c r="I171" s="48">
        <f t="shared" si="38"/>
        <v>-3993780.382799875</v>
      </c>
      <c r="J171" s="41">
        <f t="shared" si="41"/>
        <v>21069.498798946781</v>
      </c>
      <c r="K171" s="41">
        <f t="shared" si="41"/>
        <v>0.111</v>
      </c>
      <c r="O171" s="49">
        <v>158</v>
      </c>
      <c r="P171" s="51">
        <f t="shared" si="30"/>
        <v>-1864681.328125</v>
      </c>
      <c r="Q171" s="46">
        <f t="shared" si="31"/>
        <v>16951.6484375</v>
      </c>
      <c r="R171" s="46">
        <f t="shared" si="32"/>
        <v>-17091.499537109376</v>
      </c>
      <c r="S171" s="51">
        <f t="shared" si="33"/>
        <v>-139.85109960937552</v>
      </c>
    </row>
    <row r="172" spans="2:19" x14ac:dyDescent="0.25">
      <c r="B172" s="42">
        <f t="shared" si="40"/>
        <v>159</v>
      </c>
      <c r="C172" s="59"/>
      <c r="D172" s="48">
        <f t="shared" si="35"/>
        <v>58011.967339845622</v>
      </c>
      <c r="E172" s="59"/>
      <c r="F172" s="48">
        <f t="shared" si="36"/>
        <v>-36942.468540898844</v>
      </c>
      <c r="G172" s="59"/>
      <c r="H172" s="48">
        <f t="shared" si="37"/>
        <v>21069.498798946777</v>
      </c>
      <c r="I172" s="48">
        <f t="shared" si="38"/>
        <v>-4051792.3501397208</v>
      </c>
      <c r="J172" s="41">
        <f t="shared" si="41"/>
        <v>21069.498798946781</v>
      </c>
      <c r="K172" s="41">
        <f t="shared" si="41"/>
        <v>0.111</v>
      </c>
      <c r="O172" s="49">
        <v>159</v>
      </c>
      <c r="P172" s="51">
        <f t="shared" si="30"/>
        <v>-1881632.9765625</v>
      </c>
      <c r="Q172" s="46">
        <f t="shared" si="31"/>
        <v>16951.6484375</v>
      </c>
      <c r="R172" s="46">
        <f t="shared" si="32"/>
        <v>-17248.302285156249</v>
      </c>
      <c r="S172" s="51">
        <f t="shared" si="33"/>
        <v>-296.65384765624913</v>
      </c>
    </row>
    <row r="173" spans="2:19" x14ac:dyDescent="0.25">
      <c r="B173" s="42">
        <f t="shared" si="40"/>
        <v>160</v>
      </c>
      <c r="C173" s="59"/>
      <c r="D173" s="48">
        <f t="shared" si="35"/>
        <v>58548.578037739208</v>
      </c>
      <c r="E173" s="59"/>
      <c r="F173" s="48">
        <f t="shared" si="36"/>
        <v>-37479.079238792423</v>
      </c>
      <c r="G173" s="59"/>
      <c r="H173" s="48">
        <f t="shared" si="37"/>
        <v>21069.498798946785</v>
      </c>
      <c r="I173" s="48">
        <f t="shared" si="38"/>
        <v>-4110340.9281774601</v>
      </c>
      <c r="J173" s="41">
        <f t="shared" si="41"/>
        <v>21069.498798946781</v>
      </c>
      <c r="K173" s="41">
        <f t="shared" si="41"/>
        <v>0.111</v>
      </c>
      <c r="O173" s="49">
        <v>160</v>
      </c>
      <c r="P173" s="51">
        <f t="shared" si="30"/>
        <v>-1898584.625</v>
      </c>
      <c r="Q173" s="46">
        <f t="shared" si="31"/>
        <v>16951.6484375</v>
      </c>
      <c r="R173" s="46">
        <f t="shared" si="32"/>
        <v>-17405.105033203123</v>
      </c>
      <c r="S173" s="51">
        <f t="shared" si="33"/>
        <v>-453.45659570312273</v>
      </c>
    </row>
    <row r="174" spans="2:19" x14ac:dyDescent="0.25">
      <c r="B174" s="42">
        <f t="shared" si="40"/>
        <v>161</v>
      </c>
      <c r="C174" s="59"/>
      <c r="D174" s="48">
        <f t="shared" si="35"/>
        <v>59090.152384588291</v>
      </c>
      <c r="E174" s="59"/>
      <c r="F174" s="48">
        <f t="shared" si="36"/>
        <v>-38020.653585641507</v>
      </c>
      <c r="G174" s="59"/>
      <c r="H174" s="48">
        <f t="shared" si="37"/>
        <v>21069.498798946785</v>
      </c>
      <c r="I174" s="48">
        <f t="shared" si="38"/>
        <v>-4169431.0805620486</v>
      </c>
      <c r="J174" s="41">
        <f t="shared" ref="J174:K189" si="42">J173</f>
        <v>21069.498798946781</v>
      </c>
      <c r="K174" s="41">
        <f t="shared" si="42"/>
        <v>0.111</v>
      </c>
      <c r="O174" s="49">
        <v>161</v>
      </c>
      <c r="P174" s="51">
        <f t="shared" si="30"/>
        <v>-1915536.2734375</v>
      </c>
      <c r="Q174" s="46">
        <f t="shared" si="31"/>
        <v>16951.6484375</v>
      </c>
      <c r="R174" s="46">
        <f t="shared" si="32"/>
        <v>-17561.90778125</v>
      </c>
      <c r="S174" s="51">
        <f t="shared" si="33"/>
        <v>-610.25934374999997</v>
      </c>
    </row>
    <row r="175" spans="2:19" x14ac:dyDescent="0.25">
      <c r="B175" s="42">
        <f t="shared" si="40"/>
        <v>162</v>
      </c>
      <c r="C175" s="59"/>
      <c r="D175" s="48">
        <f t="shared" si="35"/>
        <v>59636.736294145725</v>
      </c>
      <c r="E175" s="59"/>
      <c r="F175" s="48">
        <f t="shared" si="36"/>
        <v>-38567.237495198948</v>
      </c>
      <c r="G175" s="59"/>
      <c r="H175" s="48">
        <f t="shared" si="37"/>
        <v>21069.498798946777</v>
      </c>
      <c r="I175" s="48">
        <f t="shared" si="38"/>
        <v>-4229067.8168561943</v>
      </c>
      <c r="J175" s="41">
        <f t="shared" si="42"/>
        <v>21069.498798946781</v>
      </c>
      <c r="K175" s="41">
        <f t="shared" si="42"/>
        <v>0.111</v>
      </c>
      <c r="O175" s="49">
        <v>162</v>
      </c>
      <c r="P175" s="51">
        <f t="shared" si="30"/>
        <v>-1932487.921875</v>
      </c>
      <c r="Q175" s="46">
        <f t="shared" si="31"/>
        <v>16951.6484375</v>
      </c>
      <c r="R175" s="46">
        <f t="shared" si="32"/>
        <v>-17718.710529296874</v>
      </c>
      <c r="S175" s="51">
        <f t="shared" si="33"/>
        <v>-767.06209179687357</v>
      </c>
    </row>
    <row r="176" spans="2:19" x14ac:dyDescent="0.25">
      <c r="B176" s="42">
        <f t="shared" si="40"/>
        <v>163</v>
      </c>
      <c r="C176" s="59"/>
      <c r="D176" s="48">
        <f t="shared" si="35"/>
        <v>60188.376104866576</v>
      </c>
      <c r="E176" s="59"/>
      <c r="F176" s="48">
        <f t="shared" si="36"/>
        <v>-39118.877305919799</v>
      </c>
      <c r="G176" s="59"/>
      <c r="H176" s="48">
        <f t="shared" si="37"/>
        <v>21069.498798946777</v>
      </c>
      <c r="I176" s="48">
        <f t="shared" si="38"/>
        <v>-4289256.1929610604</v>
      </c>
      <c r="J176" s="41">
        <f t="shared" si="42"/>
        <v>21069.498798946781</v>
      </c>
      <c r="K176" s="41">
        <f t="shared" si="42"/>
        <v>0.111</v>
      </c>
      <c r="O176" s="49">
        <v>163</v>
      </c>
      <c r="P176" s="51">
        <f t="shared" si="30"/>
        <v>-1949439.5703125</v>
      </c>
      <c r="Q176" s="46">
        <f t="shared" si="31"/>
        <v>16951.6484375</v>
      </c>
      <c r="R176" s="46">
        <f t="shared" si="32"/>
        <v>-17875.513277343751</v>
      </c>
      <c r="S176" s="51">
        <f t="shared" si="33"/>
        <v>-923.86483984375081</v>
      </c>
    </row>
    <row r="177" spans="2:19" x14ac:dyDescent="0.25">
      <c r="B177" s="42">
        <f t="shared" si="40"/>
        <v>164</v>
      </c>
      <c r="C177" s="59"/>
      <c r="D177" s="48">
        <f t="shared" si="35"/>
        <v>60745.118583836593</v>
      </c>
      <c r="E177" s="59"/>
      <c r="F177" s="48">
        <f t="shared" si="36"/>
        <v>-39675.619784889808</v>
      </c>
      <c r="G177" s="59"/>
      <c r="H177" s="48">
        <f t="shared" si="37"/>
        <v>21069.498798946785</v>
      </c>
      <c r="I177" s="48">
        <f t="shared" si="38"/>
        <v>-4350001.311544897</v>
      </c>
      <c r="J177" s="41">
        <f t="shared" si="42"/>
        <v>21069.498798946781</v>
      </c>
      <c r="K177" s="41">
        <f t="shared" si="42"/>
        <v>0.111</v>
      </c>
      <c r="O177" s="49">
        <v>164</v>
      </c>
      <c r="P177" s="51">
        <f t="shared" si="30"/>
        <v>-1966391.21875</v>
      </c>
      <c r="Q177" s="46">
        <f t="shared" si="31"/>
        <v>16951.6484375</v>
      </c>
      <c r="R177" s="46">
        <f t="shared" si="32"/>
        <v>-18032.316025390624</v>
      </c>
      <c r="S177" s="51">
        <f t="shared" si="33"/>
        <v>-1080.6675878906244</v>
      </c>
    </row>
    <row r="178" spans="2:19" x14ac:dyDescent="0.25">
      <c r="B178" s="42">
        <f t="shared" si="40"/>
        <v>165</v>
      </c>
      <c r="C178" s="59"/>
      <c r="D178" s="48">
        <f t="shared" si="35"/>
        <v>61307.010930737073</v>
      </c>
      <c r="E178" s="59"/>
      <c r="F178" s="48">
        <f t="shared" si="36"/>
        <v>-40237.512131790296</v>
      </c>
      <c r="G178" s="59"/>
      <c r="H178" s="48">
        <f t="shared" si="37"/>
        <v>21069.498798946777</v>
      </c>
      <c r="I178" s="48">
        <f t="shared" si="38"/>
        <v>-4411308.3224756345</v>
      </c>
      <c r="J178" s="41">
        <f t="shared" si="42"/>
        <v>21069.498798946781</v>
      </c>
      <c r="K178" s="41">
        <f t="shared" si="42"/>
        <v>0.111</v>
      </c>
      <c r="O178" s="49">
        <v>165</v>
      </c>
      <c r="P178" s="51">
        <f t="shared" ref="P178:P241" si="43">P177-Q178</f>
        <v>-1983342.8671875</v>
      </c>
      <c r="Q178" s="46">
        <f t="shared" ref="Q178:Q241" si="44">Q177</f>
        <v>16951.6484375</v>
      </c>
      <c r="R178" s="46">
        <f t="shared" ref="R178:R241" si="45">(((P177*$R$7/360))*$U$6)</f>
        <v>-18189.118773437502</v>
      </c>
      <c r="S178" s="51">
        <f t="shared" ref="S178:S241" si="46">+Q178+R178</f>
        <v>-1237.4703359375017</v>
      </c>
    </row>
    <row r="179" spans="2:19" x14ac:dyDescent="0.25">
      <c r="B179" s="42">
        <f t="shared" si="40"/>
        <v>166</v>
      </c>
      <c r="C179" s="59"/>
      <c r="D179" s="48">
        <f t="shared" si="35"/>
        <v>61874.100781846399</v>
      </c>
      <c r="E179" s="59"/>
      <c r="F179" s="48">
        <f t="shared" si="36"/>
        <v>-40804.601982899621</v>
      </c>
      <c r="G179" s="59"/>
      <c r="H179" s="48">
        <f t="shared" si="37"/>
        <v>21069.498798946777</v>
      </c>
      <c r="I179" s="48">
        <f t="shared" si="38"/>
        <v>-4473182.4232574813</v>
      </c>
      <c r="J179" s="41">
        <f t="shared" si="42"/>
        <v>21069.498798946781</v>
      </c>
      <c r="K179" s="41">
        <f t="shared" si="42"/>
        <v>0.111</v>
      </c>
      <c r="O179" s="49">
        <v>166</v>
      </c>
      <c r="P179" s="51">
        <f t="shared" si="43"/>
        <v>-2000294.515625</v>
      </c>
      <c r="Q179" s="46">
        <f t="shared" si="44"/>
        <v>16951.6484375</v>
      </c>
      <c r="R179" s="46">
        <f t="shared" si="45"/>
        <v>-18345.921521484372</v>
      </c>
      <c r="S179" s="51">
        <f t="shared" si="46"/>
        <v>-1394.2730839843716</v>
      </c>
    </row>
    <row r="180" spans="2:19" x14ac:dyDescent="0.25">
      <c r="B180" s="42">
        <f t="shared" si="40"/>
        <v>167</v>
      </c>
      <c r="C180" s="59"/>
      <c r="D180" s="48">
        <f t="shared" si="35"/>
        <v>62446.43621407848</v>
      </c>
      <c r="E180" s="59"/>
      <c r="F180" s="48">
        <f t="shared" si="36"/>
        <v>-41376.937415131702</v>
      </c>
      <c r="G180" s="59"/>
      <c r="H180" s="48">
        <f t="shared" si="37"/>
        <v>21069.498798946777</v>
      </c>
      <c r="I180" s="48">
        <f t="shared" si="38"/>
        <v>-4535628.8594715595</v>
      </c>
      <c r="J180" s="41">
        <f t="shared" si="42"/>
        <v>21069.498798946781</v>
      </c>
      <c r="K180" s="41">
        <f t="shared" si="42"/>
        <v>0.111</v>
      </c>
      <c r="O180" s="49">
        <v>167</v>
      </c>
      <c r="P180" s="51">
        <f t="shared" si="43"/>
        <v>-2017246.1640625</v>
      </c>
      <c r="Q180" s="46">
        <f t="shared" si="44"/>
        <v>16951.6484375</v>
      </c>
      <c r="R180" s="46">
        <f t="shared" si="45"/>
        <v>-18502.724269531249</v>
      </c>
      <c r="S180" s="51">
        <f t="shared" si="46"/>
        <v>-1551.0758320312489</v>
      </c>
    </row>
    <row r="181" spans="2:19" x14ac:dyDescent="0.25">
      <c r="B181" s="42">
        <f t="shared" si="40"/>
        <v>168</v>
      </c>
      <c r="C181" s="59"/>
      <c r="D181" s="48">
        <f t="shared" si="35"/>
        <v>63024.065749058704</v>
      </c>
      <c r="E181" s="59"/>
      <c r="F181" s="48">
        <f t="shared" si="36"/>
        <v>-41954.566950111926</v>
      </c>
      <c r="G181" s="59"/>
      <c r="H181" s="48">
        <f t="shared" si="37"/>
        <v>21069.498798946777</v>
      </c>
      <c r="I181" s="48">
        <f t="shared" si="38"/>
        <v>-4598652.925220618</v>
      </c>
      <c r="J181" s="41">
        <f t="shared" si="42"/>
        <v>21069.498798946781</v>
      </c>
      <c r="K181" s="41">
        <f t="shared" si="42"/>
        <v>0.111</v>
      </c>
      <c r="O181" s="49">
        <v>168</v>
      </c>
      <c r="P181" s="51">
        <f t="shared" si="43"/>
        <v>-2034197.8125</v>
      </c>
      <c r="Q181" s="46">
        <f t="shared" si="44"/>
        <v>16951.6484375</v>
      </c>
      <c r="R181" s="46">
        <f t="shared" si="45"/>
        <v>-18659.527017578126</v>
      </c>
      <c r="S181" s="51">
        <f t="shared" si="46"/>
        <v>-1707.8785800781261</v>
      </c>
    </row>
    <row r="182" spans="2:19" x14ac:dyDescent="0.25">
      <c r="B182" s="42">
        <f t="shared" si="40"/>
        <v>169</v>
      </c>
      <c r="C182" s="59"/>
      <c r="D182" s="48">
        <f t="shared" si="35"/>
        <v>63607.038357237499</v>
      </c>
      <c r="E182" s="59"/>
      <c r="F182" s="48">
        <f t="shared" si="36"/>
        <v>-42537.539558290715</v>
      </c>
      <c r="G182" s="59"/>
      <c r="H182" s="48">
        <f t="shared" si="37"/>
        <v>21069.498798946785</v>
      </c>
      <c r="I182" s="48">
        <f t="shared" si="38"/>
        <v>-4662259.9635778554</v>
      </c>
      <c r="J182" s="41">
        <f t="shared" si="42"/>
        <v>21069.498798946781</v>
      </c>
      <c r="K182" s="41">
        <f t="shared" si="42"/>
        <v>0.111</v>
      </c>
      <c r="O182" s="49">
        <v>169</v>
      </c>
      <c r="P182" s="51">
        <f t="shared" si="43"/>
        <v>-2051149.4609375</v>
      </c>
      <c r="Q182" s="46">
        <f t="shared" si="44"/>
        <v>16951.6484375</v>
      </c>
      <c r="R182" s="46">
        <f t="shared" si="45"/>
        <v>-18816.329765625</v>
      </c>
      <c r="S182" s="51">
        <f t="shared" si="46"/>
        <v>-1864.6813281249997</v>
      </c>
    </row>
    <row r="183" spans="2:19" x14ac:dyDescent="0.25">
      <c r="B183" s="42">
        <f t="shared" si="40"/>
        <v>170</v>
      </c>
      <c r="C183" s="59"/>
      <c r="D183" s="48">
        <f t="shared" si="35"/>
        <v>64195.403462041941</v>
      </c>
      <c r="E183" s="59"/>
      <c r="F183" s="48">
        <f t="shared" si="36"/>
        <v>-43125.904663095163</v>
      </c>
      <c r="G183" s="59"/>
      <c r="H183" s="48">
        <f t="shared" si="37"/>
        <v>21069.498798946777</v>
      </c>
      <c r="I183" s="48">
        <f t="shared" si="38"/>
        <v>-4726455.3670398975</v>
      </c>
      <c r="J183" s="41">
        <f t="shared" si="42"/>
        <v>21069.498798946781</v>
      </c>
      <c r="K183" s="41">
        <f t="shared" si="42"/>
        <v>0.111</v>
      </c>
      <c r="O183" s="49">
        <v>170</v>
      </c>
      <c r="P183" s="51">
        <f t="shared" si="43"/>
        <v>-2068101.109375</v>
      </c>
      <c r="Q183" s="46">
        <f t="shared" si="44"/>
        <v>16951.6484375</v>
      </c>
      <c r="R183" s="46">
        <f t="shared" si="45"/>
        <v>-18973.132513671877</v>
      </c>
      <c r="S183" s="51">
        <f t="shared" si="46"/>
        <v>-2021.4840761718769</v>
      </c>
    </row>
    <row r="184" spans="2:19" x14ac:dyDescent="0.25">
      <c r="B184" s="42">
        <f t="shared" si="40"/>
        <v>171</v>
      </c>
      <c r="C184" s="59"/>
      <c r="D184" s="48">
        <f t="shared" si="35"/>
        <v>64789.210944065839</v>
      </c>
      <c r="E184" s="59"/>
      <c r="F184" s="48">
        <f t="shared" si="36"/>
        <v>-43719.712145119054</v>
      </c>
      <c r="G184" s="59"/>
      <c r="H184" s="48">
        <f t="shared" si="37"/>
        <v>21069.498798946785</v>
      </c>
      <c r="I184" s="48">
        <f t="shared" si="38"/>
        <v>-4791244.5779839633</v>
      </c>
      <c r="J184" s="41">
        <f t="shared" si="42"/>
        <v>21069.498798946781</v>
      </c>
      <c r="K184" s="41">
        <f t="shared" si="42"/>
        <v>0.111</v>
      </c>
      <c r="O184" s="49">
        <v>171</v>
      </c>
      <c r="P184" s="51">
        <f t="shared" si="43"/>
        <v>-2085052.7578125</v>
      </c>
      <c r="Q184" s="46">
        <f t="shared" si="44"/>
        <v>16951.6484375</v>
      </c>
      <c r="R184" s="46">
        <f t="shared" si="45"/>
        <v>-19129.935261718751</v>
      </c>
      <c r="S184" s="51">
        <f t="shared" si="46"/>
        <v>-2178.2868242187506</v>
      </c>
    </row>
    <row r="185" spans="2:19" x14ac:dyDescent="0.25">
      <c r="B185" s="42">
        <f t="shared" si="40"/>
        <v>172</v>
      </c>
      <c r="C185" s="59"/>
      <c r="D185" s="48">
        <f t="shared" si="35"/>
        <v>65388.511145298442</v>
      </c>
      <c r="E185" s="59"/>
      <c r="F185" s="48">
        <f t="shared" si="36"/>
        <v>-44319.012346351665</v>
      </c>
      <c r="G185" s="59"/>
      <c r="H185" s="48">
        <f t="shared" si="37"/>
        <v>21069.498798946777</v>
      </c>
      <c r="I185" s="48">
        <f t="shared" si="38"/>
        <v>-4856633.0891292617</v>
      </c>
      <c r="J185" s="41">
        <f t="shared" si="42"/>
        <v>21069.498798946781</v>
      </c>
      <c r="K185" s="41">
        <f t="shared" si="42"/>
        <v>0.111</v>
      </c>
      <c r="O185" s="49">
        <v>172</v>
      </c>
      <c r="P185" s="51">
        <f t="shared" si="43"/>
        <v>-2102004.40625</v>
      </c>
      <c r="Q185" s="46">
        <f t="shared" si="44"/>
        <v>16951.6484375</v>
      </c>
      <c r="R185" s="46">
        <f t="shared" si="45"/>
        <v>-19286.738009765624</v>
      </c>
      <c r="S185" s="51">
        <f t="shared" si="46"/>
        <v>-2335.0895722656242</v>
      </c>
    </row>
    <row r="186" spans="2:19" x14ac:dyDescent="0.25">
      <c r="B186" s="42">
        <f t="shared" si="40"/>
        <v>173</v>
      </c>
      <c r="C186" s="59"/>
      <c r="D186" s="48">
        <f t="shared" si="35"/>
        <v>65993.354873392454</v>
      </c>
      <c r="E186" s="59"/>
      <c r="F186" s="48">
        <f t="shared" si="36"/>
        <v>-44923.85607444567</v>
      </c>
      <c r="G186" s="59"/>
      <c r="H186" s="48">
        <f t="shared" si="37"/>
        <v>21069.498798946785</v>
      </c>
      <c r="I186" s="48">
        <f t="shared" si="38"/>
        <v>-4922626.4440026544</v>
      </c>
      <c r="J186" s="41">
        <f t="shared" si="42"/>
        <v>21069.498798946781</v>
      </c>
      <c r="K186" s="41">
        <f t="shared" si="42"/>
        <v>0.111</v>
      </c>
      <c r="O186" s="49">
        <v>173</v>
      </c>
      <c r="P186" s="51">
        <f t="shared" si="43"/>
        <v>-2118956.0546875</v>
      </c>
      <c r="Q186" s="46">
        <f t="shared" si="44"/>
        <v>16951.6484375</v>
      </c>
      <c r="R186" s="46">
        <f t="shared" si="45"/>
        <v>-19443.540757812501</v>
      </c>
      <c r="S186" s="51">
        <f t="shared" si="46"/>
        <v>-2491.8923203125014</v>
      </c>
    </row>
    <row r="187" spans="2:19" x14ac:dyDescent="0.25">
      <c r="B187" s="42">
        <f t="shared" si="40"/>
        <v>174</v>
      </c>
      <c r="C187" s="59"/>
      <c r="D187" s="48">
        <f t="shared" si="35"/>
        <v>66603.79340597133</v>
      </c>
      <c r="E187" s="59"/>
      <c r="F187" s="48">
        <f t="shared" si="36"/>
        <v>-45534.294607024553</v>
      </c>
      <c r="G187" s="59"/>
      <c r="H187" s="48">
        <f t="shared" si="37"/>
        <v>21069.498798946777</v>
      </c>
      <c r="I187" s="48">
        <f t="shared" si="38"/>
        <v>-4989230.2374086259</v>
      </c>
      <c r="J187" s="41">
        <f t="shared" si="42"/>
        <v>21069.498798946781</v>
      </c>
      <c r="K187" s="41">
        <f t="shared" si="42"/>
        <v>0.111</v>
      </c>
      <c r="O187" s="49">
        <v>174</v>
      </c>
      <c r="P187" s="51">
        <f t="shared" si="43"/>
        <v>-2135907.703125</v>
      </c>
      <c r="Q187" s="46">
        <f t="shared" si="44"/>
        <v>16951.6484375</v>
      </c>
      <c r="R187" s="46">
        <f t="shared" si="45"/>
        <v>-19600.343505859375</v>
      </c>
      <c r="S187" s="51">
        <f t="shared" si="46"/>
        <v>-2648.695068359375</v>
      </c>
    </row>
    <row r="188" spans="2:19" x14ac:dyDescent="0.25">
      <c r="B188" s="42">
        <f t="shared" si="40"/>
        <v>175</v>
      </c>
      <c r="C188" s="59"/>
      <c r="D188" s="48">
        <f t="shared" si="35"/>
        <v>67219.878494976569</v>
      </c>
      <c r="E188" s="59"/>
      <c r="F188" s="48">
        <f t="shared" si="36"/>
        <v>-46150.379696029791</v>
      </c>
      <c r="G188" s="59"/>
      <c r="H188" s="48">
        <f t="shared" si="37"/>
        <v>21069.498798946777</v>
      </c>
      <c r="I188" s="48">
        <f t="shared" si="38"/>
        <v>-5056450.1159036029</v>
      </c>
      <c r="J188" s="41">
        <f t="shared" si="42"/>
        <v>21069.498798946781</v>
      </c>
      <c r="K188" s="41">
        <f t="shared" si="42"/>
        <v>0.111</v>
      </c>
      <c r="O188" s="49">
        <v>175</v>
      </c>
      <c r="P188" s="51">
        <f t="shared" si="43"/>
        <v>-2152859.3515625</v>
      </c>
      <c r="Q188" s="46">
        <f t="shared" si="44"/>
        <v>16951.6484375</v>
      </c>
      <c r="R188" s="46">
        <f t="shared" si="45"/>
        <v>-19757.146253906252</v>
      </c>
      <c r="S188" s="51">
        <f t="shared" si="46"/>
        <v>-2805.4978164062522</v>
      </c>
    </row>
    <row r="189" spans="2:19" x14ac:dyDescent="0.25">
      <c r="B189" s="42">
        <f t="shared" si="40"/>
        <v>176</v>
      </c>
      <c r="C189" s="59"/>
      <c r="D189" s="48">
        <f t="shared" si="35"/>
        <v>67841.662371055107</v>
      </c>
      <c r="E189" s="59"/>
      <c r="F189" s="48">
        <f t="shared" si="36"/>
        <v>-46772.163572108322</v>
      </c>
      <c r="G189" s="59"/>
      <c r="H189" s="48">
        <f t="shared" si="37"/>
        <v>21069.498798946785</v>
      </c>
      <c r="I189" s="48">
        <f t="shared" si="38"/>
        <v>-5124291.7782746581</v>
      </c>
      <c r="J189" s="41">
        <f t="shared" si="42"/>
        <v>21069.498798946781</v>
      </c>
      <c r="K189" s="41">
        <f t="shared" si="42"/>
        <v>0.111</v>
      </c>
      <c r="O189" s="49">
        <v>176</v>
      </c>
      <c r="P189" s="51">
        <f t="shared" si="43"/>
        <v>-2169811</v>
      </c>
      <c r="Q189" s="46">
        <f t="shared" si="44"/>
        <v>16951.6484375</v>
      </c>
      <c r="R189" s="46">
        <f t="shared" si="45"/>
        <v>-19913.949001953126</v>
      </c>
      <c r="S189" s="51">
        <f t="shared" si="46"/>
        <v>-2962.3005644531258</v>
      </c>
    </row>
    <row r="190" spans="2:19" x14ac:dyDescent="0.25">
      <c r="B190" s="42">
        <f t="shared" si="40"/>
        <v>177</v>
      </c>
      <c r="C190" s="59"/>
      <c r="D190" s="48">
        <f t="shared" si="35"/>
        <v>68469.197747987375</v>
      </c>
      <c r="E190" s="59"/>
      <c r="F190" s="48">
        <f t="shared" si="36"/>
        <v>-47399.69894904059</v>
      </c>
      <c r="G190" s="59"/>
      <c r="H190" s="48">
        <f t="shared" si="37"/>
        <v>21069.498798946785</v>
      </c>
      <c r="I190" s="48">
        <f t="shared" si="38"/>
        <v>-5192760.9760226458</v>
      </c>
      <c r="J190" s="41">
        <f t="shared" ref="J190:K205" si="47">J189</f>
        <v>21069.498798946781</v>
      </c>
      <c r="K190" s="41">
        <f t="shared" si="47"/>
        <v>0.111</v>
      </c>
      <c r="O190" s="49">
        <v>177</v>
      </c>
      <c r="P190" s="51">
        <f t="shared" si="43"/>
        <v>-2186762.6484375</v>
      </c>
      <c r="Q190" s="46">
        <f t="shared" si="44"/>
        <v>16951.6484375</v>
      </c>
      <c r="R190" s="46">
        <f t="shared" si="45"/>
        <v>-20070.751750000003</v>
      </c>
      <c r="S190" s="51">
        <f t="shared" si="46"/>
        <v>-3119.1033125000031</v>
      </c>
    </row>
    <row r="191" spans="2:19" x14ac:dyDescent="0.25">
      <c r="B191" s="42">
        <f t="shared" si="40"/>
        <v>178</v>
      </c>
      <c r="C191" s="59"/>
      <c r="D191" s="48">
        <f t="shared" si="35"/>
        <v>69102.537827156266</v>
      </c>
      <c r="E191" s="59"/>
      <c r="F191" s="48">
        <f t="shared" si="36"/>
        <v>-48033.039028209481</v>
      </c>
      <c r="G191" s="59"/>
      <c r="H191" s="48">
        <f t="shared" si="37"/>
        <v>21069.498798946785</v>
      </c>
      <c r="I191" s="48">
        <f t="shared" si="38"/>
        <v>-5261863.5138498023</v>
      </c>
      <c r="J191" s="41">
        <f t="shared" si="47"/>
        <v>21069.498798946781</v>
      </c>
      <c r="K191" s="41">
        <f t="shared" si="47"/>
        <v>0.111</v>
      </c>
      <c r="O191" s="49">
        <v>178</v>
      </c>
      <c r="P191" s="51">
        <f t="shared" si="43"/>
        <v>-2203714.296875</v>
      </c>
      <c r="Q191" s="46">
        <f t="shared" si="44"/>
        <v>16951.6484375</v>
      </c>
      <c r="R191" s="46">
        <f t="shared" si="45"/>
        <v>-20227.554498046877</v>
      </c>
      <c r="S191" s="51">
        <f t="shared" si="46"/>
        <v>-3275.9060605468767</v>
      </c>
    </row>
    <row r="192" spans="2:19" x14ac:dyDescent="0.25">
      <c r="B192" s="42">
        <f t="shared" si="40"/>
        <v>179</v>
      </c>
      <c r="C192" s="59"/>
      <c r="D192" s="48">
        <f t="shared" si="35"/>
        <v>69741.736302057456</v>
      </c>
      <c r="E192" s="59"/>
      <c r="F192" s="48">
        <f t="shared" si="36"/>
        <v>-48672.237503110671</v>
      </c>
      <c r="G192" s="59"/>
      <c r="H192" s="48">
        <f t="shared" si="37"/>
        <v>21069.498798946785</v>
      </c>
      <c r="I192" s="48">
        <f t="shared" si="38"/>
        <v>-5331605.2501518596</v>
      </c>
      <c r="J192" s="41">
        <f t="shared" si="47"/>
        <v>21069.498798946781</v>
      </c>
      <c r="K192" s="41">
        <f t="shared" si="47"/>
        <v>0.111</v>
      </c>
      <c r="O192" s="49">
        <v>179</v>
      </c>
      <c r="P192" s="51">
        <f t="shared" si="43"/>
        <v>-2220665.9453125</v>
      </c>
      <c r="Q192" s="46">
        <f t="shared" si="44"/>
        <v>16951.6484375</v>
      </c>
      <c r="R192" s="46">
        <f t="shared" si="45"/>
        <v>-20384.35724609375</v>
      </c>
      <c r="S192" s="51">
        <f t="shared" si="46"/>
        <v>-3432.7088085937503</v>
      </c>
    </row>
    <row r="193" spans="2:19" x14ac:dyDescent="0.25">
      <c r="B193" s="42">
        <f t="shared" si="40"/>
        <v>180</v>
      </c>
      <c r="C193" s="59"/>
      <c r="D193" s="48">
        <f t="shared" si="35"/>
        <v>70386.847362851477</v>
      </c>
      <c r="E193" s="59"/>
      <c r="F193" s="48">
        <f t="shared" si="36"/>
        <v>-49317.348563904699</v>
      </c>
      <c r="G193" s="62"/>
      <c r="H193" s="48">
        <f t="shared" si="37"/>
        <v>21069.498798946777</v>
      </c>
      <c r="I193" s="48">
        <f t="shared" si="38"/>
        <v>-5401992.0975147113</v>
      </c>
      <c r="J193" s="41">
        <f t="shared" si="47"/>
        <v>21069.498798946781</v>
      </c>
      <c r="K193" s="41">
        <f t="shared" si="47"/>
        <v>0.111</v>
      </c>
      <c r="O193" s="49">
        <v>180</v>
      </c>
      <c r="P193" s="51">
        <f t="shared" si="43"/>
        <v>-2237617.59375</v>
      </c>
      <c r="Q193" s="46">
        <f t="shared" si="44"/>
        <v>16951.6484375</v>
      </c>
      <c r="R193" s="46">
        <f t="shared" si="45"/>
        <v>-20541.159994140628</v>
      </c>
      <c r="S193" s="51">
        <f t="shared" si="46"/>
        <v>-3589.5115566406275</v>
      </c>
    </row>
    <row r="194" spans="2:19" x14ac:dyDescent="0.25">
      <c r="B194" s="42">
        <f t="shared" si="40"/>
        <v>181</v>
      </c>
      <c r="C194" s="59"/>
      <c r="D194" s="48">
        <f t="shared" si="35"/>
        <v>71037.925700957858</v>
      </c>
      <c r="E194" s="59"/>
      <c r="F194" s="48">
        <f t="shared" si="36"/>
        <v>-49968.426902011073</v>
      </c>
      <c r="G194" s="59"/>
      <c r="H194" s="48">
        <f t="shared" si="37"/>
        <v>21069.498798946785</v>
      </c>
      <c r="I194" s="48">
        <f t="shared" si="38"/>
        <v>-5473030.0232156692</v>
      </c>
      <c r="J194" s="41">
        <f t="shared" si="47"/>
        <v>21069.498798946781</v>
      </c>
      <c r="K194" s="41">
        <f t="shared" si="47"/>
        <v>0.111</v>
      </c>
      <c r="O194" s="49">
        <v>181</v>
      </c>
      <c r="P194" s="51">
        <f t="shared" si="43"/>
        <v>-2254569.2421875</v>
      </c>
      <c r="Q194" s="46">
        <f t="shared" si="44"/>
        <v>16951.6484375</v>
      </c>
      <c r="R194" s="46">
        <f t="shared" si="45"/>
        <v>-20697.962742187501</v>
      </c>
      <c r="S194" s="51">
        <f t="shared" si="46"/>
        <v>-3746.3143046875011</v>
      </c>
    </row>
    <row r="195" spans="2:19" x14ac:dyDescent="0.25">
      <c r="B195" s="42">
        <f t="shared" si="40"/>
        <v>182</v>
      </c>
      <c r="C195" s="59"/>
      <c r="D195" s="48">
        <f t="shared" si="35"/>
        <v>71695.026513691715</v>
      </c>
      <c r="E195" s="59"/>
      <c r="F195" s="48">
        <f t="shared" si="36"/>
        <v>-50625.527714744938</v>
      </c>
      <c r="G195" s="59"/>
      <c r="H195" s="48">
        <f t="shared" si="37"/>
        <v>21069.498798946777</v>
      </c>
      <c r="I195" s="48">
        <f t="shared" si="38"/>
        <v>-5544725.0497293612</v>
      </c>
      <c r="J195" s="41">
        <f t="shared" si="47"/>
        <v>21069.498798946781</v>
      </c>
      <c r="K195" s="41">
        <f t="shared" si="47"/>
        <v>0.111</v>
      </c>
      <c r="O195" s="49">
        <v>182</v>
      </c>
      <c r="P195" s="51">
        <f t="shared" si="43"/>
        <v>-2271520.890625</v>
      </c>
      <c r="Q195" s="46">
        <f t="shared" si="44"/>
        <v>16951.6484375</v>
      </c>
      <c r="R195" s="46">
        <f t="shared" si="45"/>
        <v>-20854.765490234375</v>
      </c>
      <c r="S195" s="51">
        <f t="shared" si="46"/>
        <v>-3903.1170527343747</v>
      </c>
    </row>
    <row r="196" spans="2:19" x14ac:dyDescent="0.25">
      <c r="B196" s="42">
        <f t="shared" si="40"/>
        <v>183</v>
      </c>
      <c r="C196" s="59"/>
      <c r="D196" s="48">
        <f t="shared" si="35"/>
        <v>72358.205508943371</v>
      </c>
      <c r="E196" s="59"/>
      <c r="F196" s="48">
        <f t="shared" si="36"/>
        <v>-51288.706709996593</v>
      </c>
      <c r="G196" s="59"/>
      <c r="H196" s="48">
        <f t="shared" si="37"/>
        <v>21069.498798946777</v>
      </c>
      <c r="I196" s="48">
        <f t="shared" si="38"/>
        <v>-5617083.2552383048</v>
      </c>
      <c r="J196" s="41">
        <f t="shared" si="47"/>
        <v>21069.498798946781</v>
      </c>
      <c r="K196" s="41">
        <f t="shared" si="47"/>
        <v>0.111</v>
      </c>
      <c r="O196" s="49">
        <v>183</v>
      </c>
      <c r="P196" s="51">
        <f t="shared" si="43"/>
        <v>-2288472.5390625</v>
      </c>
      <c r="Q196" s="46">
        <f t="shared" si="44"/>
        <v>16951.6484375</v>
      </c>
      <c r="R196" s="46">
        <f t="shared" si="45"/>
        <v>-21011.568238281252</v>
      </c>
      <c r="S196" s="51">
        <f t="shared" si="46"/>
        <v>-4059.919800781252</v>
      </c>
    </row>
    <row r="197" spans="2:19" x14ac:dyDescent="0.25">
      <c r="B197" s="42">
        <f t="shared" si="40"/>
        <v>184</v>
      </c>
      <c r="C197" s="59"/>
      <c r="D197" s="48">
        <f t="shared" si="35"/>
        <v>73027.518909901104</v>
      </c>
      <c r="E197" s="59"/>
      <c r="F197" s="48">
        <f t="shared" si="36"/>
        <v>-51958.02011095432</v>
      </c>
      <c r="G197" s="59"/>
      <c r="H197" s="48">
        <f t="shared" si="37"/>
        <v>21069.498798946785</v>
      </c>
      <c r="I197" s="48">
        <f t="shared" si="38"/>
        <v>-5690110.7741482062</v>
      </c>
      <c r="J197" s="41">
        <f t="shared" si="47"/>
        <v>21069.498798946781</v>
      </c>
      <c r="K197" s="41">
        <f t="shared" si="47"/>
        <v>0.111</v>
      </c>
      <c r="O197" s="49">
        <v>184</v>
      </c>
      <c r="P197" s="51">
        <f t="shared" si="43"/>
        <v>-2305424.1875</v>
      </c>
      <c r="Q197" s="46">
        <f t="shared" si="44"/>
        <v>16951.6484375</v>
      </c>
      <c r="R197" s="46">
        <f t="shared" si="45"/>
        <v>-21168.370986328126</v>
      </c>
      <c r="S197" s="51">
        <f t="shared" si="46"/>
        <v>-4216.7225488281256</v>
      </c>
    </row>
    <row r="198" spans="2:19" x14ac:dyDescent="0.25">
      <c r="B198" s="42">
        <f t="shared" si="40"/>
        <v>185</v>
      </c>
      <c r="C198" s="59"/>
      <c r="D198" s="48">
        <f t="shared" si="35"/>
        <v>73703.02345981769</v>
      </c>
      <c r="E198" s="59"/>
      <c r="F198" s="48">
        <f t="shared" si="36"/>
        <v>-52633.524660870906</v>
      </c>
      <c r="G198" s="59"/>
      <c r="H198" s="48">
        <f t="shared" si="37"/>
        <v>21069.498798946785</v>
      </c>
      <c r="I198" s="48">
        <f t="shared" si="38"/>
        <v>-5763813.7976080235</v>
      </c>
      <c r="J198" s="41">
        <f t="shared" si="47"/>
        <v>21069.498798946781</v>
      </c>
      <c r="K198" s="41">
        <f t="shared" si="47"/>
        <v>0.111</v>
      </c>
      <c r="O198" s="49">
        <v>185</v>
      </c>
      <c r="P198" s="51">
        <f t="shared" si="43"/>
        <v>-2322375.8359375</v>
      </c>
      <c r="Q198" s="46">
        <f t="shared" si="44"/>
        <v>16951.6484375</v>
      </c>
      <c r="R198" s="46">
        <f t="shared" si="45"/>
        <v>-21325.173734374999</v>
      </c>
      <c r="S198" s="51">
        <f t="shared" si="46"/>
        <v>-4373.5252968749992</v>
      </c>
    </row>
    <row r="199" spans="2:19" x14ac:dyDescent="0.25">
      <c r="B199" s="42">
        <f t="shared" si="40"/>
        <v>186</v>
      </c>
      <c r="C199" s="59"/>
      <c r="D199" s="48">
        <f t="shared" si="35"/>
        <v>74384.776426821001</v>
      </c>
      <c r="E199" s="59"/>
      <c r="F199" s="48">
        <f t="shared" si="36"/>
        <v>-53315.277627874217</v>
      </c>
      <c r="G199" s="59"/>
      <c r="H199" s="48">
        <f t="shared" si="37"/>
        <v>21069.498798946785</v>
      </c>
      <c r="I199" s="48">
        <f t="shared" si="38"/>
        <v>-5838198.5740348445</v>
      </c>
      <c r="J199" s="41">
        <f t="shared" si="47"/>
        <v>21069.498798946781</v>
      </c>
      <c r="K199" s="41">
        <f t="shared" si="47"/>
        <v>0.111</v>
      </c>
      <c r="O199" s="49">
        <v>186</v>
      </c>
      <c r="P199" s="51">
        <f t="shared" si="43"/>
        <v>-2339327.484375</v>
      </c>
      <c r="Q199" s="46">
        <f t="shared" si="44"/>
        <v>16951.6484375</v>
      </c>
      <c r="R199" s="46">
        <f t="shared" si="45"/>
        <v>-21481.976482421873</v>
      </c>
      <c r="S199" s="51">
        <f t="shared" si="46"/>
        <v>-4530.3280449218728</v>
      </c>
    </row>
    <row r="200" spans="2:19" x14ac:dyDescent="0.25">
      <c r="B200" s="42">
        <f t="shared" si="40"/>
        <v>187</v>
      </c>
      <c r="C200" s="59"/>
      <c r="D200" s="48">
        <f t="shared" si="35"/>
        <v>75072.835608769092</v>
      </c>
      <c r="E200" s="59"/>
      <c r="F200" s="48">
        <f t="shared" si="36"/>
        <v>-54003.336809822307</v>
      </c>
      <c r="G200" s="59"/>
      <c r="H200" s="48">
        <f t="shared" si="37"/>
        <v>21069.498798946785</v>
      </c>
      <c r="I200" s="48">
        <f t="shared" si="38"/>
        <v>-5913271.4096436137</v>
      </c>
      <c r="J200" s="41">
        <f t="shared" si="47"/>
        <v>21069.498798946781</v>
      </c>
      <c r="K200" s="41">
        <f t="shared" si="47"/>
        <v>0.111</v>
      </c>
      <c r="O200" s="49">
        <v>187</v>
      </c>
      <c r="P200" s="51">
        <f t="shared" si="43"/>
        <v>-2356279.1328125</v>
      </c>
      <c r="Q200" s="46">
        <f t="shared" si="44"/>
        <v>16951.6484375</v>
      </c>
      <c r="R200" s="46">
        <f t="shared" si="45"/>
        <v>-21638.77923046875</v>
      </c>
      <c r="S200" s="51">
        <f t="shared" si="46"/>
        <v>-4687.13079296875</v>
      </c>
    </row>
    <row r="201" spans="2:19" x14ac:dyDescent="0.25">
      <c r="B201" s="42">
        <f t="shared" si="40"/>
        <v>188</v>
      </c>
      <c r="C201" s="59"/>
      <c r="D201" s="48">
        <f t="shared" si="35"/>
        <v>75767.259338150208</v>
      </c>
      <c r="E201" s="59"/>
      <c r="F201" s="48">
        <f t="shared" si="36"/>
        <v>-54697.760539203424</v>
      </c>
      <c r="G201" s="59"/>
      <c r="H201" s="48">
        <f t="shared" si="37"/>
        <v>21069.498798946785</v>
      </c>
      <c r="I201" s="48">
        <f t="shared" si="38"/>
        <v>-5989038.6689817635</v>
      </c>
      <c r="J201" s="41">
        <f t="shared" si="47"/>
        <v>21069.498798946781</v>
      </c>
      <c r="K201" s="41">
        <f t="shared" si="47"/>
        <v>0.111</v>
      </c>
      <c r="O201" s="49">
        <v>188</v>
      </c>
      <c r="P201" s="51">
        <f t="shared" si="43"/>
        <v>-2373230.78125</v>
      </c>
      <c r="Q201" s="46">
        <f t="shared" si="44"/>
        <v>16951.6484375</v>
      </c>
      <c r="R201" s="46">
        <f t="shared" si="45"/>
        <v>-21795.581978515624</v>
      </c>
      <c r="S201" s="51">
        <f t="shared" si="46"/>
        <v>-4843.9335410156236</v>
      </c>
    </row>
    <row r="202" spans="2:19" x14ac:dyDescent="0.25">
      <c r="B202" s="42">
        <f t="shared" si="40"/>
        <v>189</v>
      </c>
      <c r="C202" s="59"/>
      <c r="D202" s="48">
        <f t="shared" si="35"/>
        <v>76468.106487028097</v>
      </c>
      <c r="E202" s="59"/>
      <c r="F202" s="48">
        <f t="shared" si="36"/>
        <v>-55398.607688081313</v>
      </c>
      <c r="G202" s="59"/>
      <c r="H202" s="48">
        <f t="shared" si="37"/>
        <v>21069.498798946785</v>
      </c>
      <c r="I202" s="48">
        <f t="shared" si="38"/>
        <v>-6065506.7754687918</v>
      </c>
      <c r="J202" s="41">
        <f t="shared" si="47"/>
        <v>21069.498798946781</v>
      </c>
      <c r="K202" s="41">
        <f t="shared" si="47"/>
        <v>0.111</v>
      </c>
      <c r="O202" s="49">
        <v>189</v>
      </c>
      <c r="P202" s="51">
        <f t="shared" si="43"/>
        <v>-2390182.4296875</v>
      </c>
      <c r="Q202" s="46">
        <f t="shared" si="44"/>
        <v>16951.6484375</v>
      </c>
      <c r="R202" s="46">
        <f t="shared" si="45"/>
        <v>-21952.384726562501</v>
      </c>
      <c r="S202" s="51">
        <f t="shared" si="46"/>
        <v>-5000.7362890625009</v>
      </c>
    </row>
    <row r="203" spans="2:19" x14ac:dyDescent="0.25">
      <c r="B203" s="42">
        <f t="shared" si="40"/>
        <v>190</v>
      </c>
      <c r="C203" s="59"/>
      <c r="D203" s="48">
        <f t="shared" si="35"/>
        <v>77175.436472033107</v>
      </c>
      <c r="E203" s="59"/>
      <c r="F203" s="48">
        <f t="shared" si="36"/>
        <v>-56105.93767308633</v>
      </c>
      <c r="G203" s="59"/>
      <c r="H203" s="48">
        <f t="shared" si="37"/>
        <v>21069.498798946777</v>
      </c>
      <c r="I203" s="48">
        <f t="shared" si="38"/>
        <v>-6142682.211940825</v>
      </c>
      <c r="J203" s="41">
        <f t="shared" si="47"/>
        <v>21069.498798946781</v>
      </c>
      <c r="K203" s="41">
        <f t="shared" si="47"/>
        <v>0.111</v>
      </c>
      <c r="O203" s="49">
        <v>190</v>
      </c>
      <c r="P203" s="51">
        <f t="shared" si="43"/>
        <v>-2407134.078125</v>
      </c>
      <c r="Q203" s="46">
        <f t="shared" si="44"/>
        <v>16951.6484375</v>
      </c>
      <c r="R203" s="46">
        <f t="shared" si="45"/>
        <v>-22109.187474609378</v>
      </c>
      <c r="S203" s="51">
        <f t="shared" si="46"/>
        <v>-5157.5390371093781</v>
      </c>
    </row>
    <row r="204" spans="2:19" x14ac:dyDescent="0.25">
      <c r="B204" s="42">
        <f t="shared" si="40"/>
        <v>191</v>
      </c>
      <c r="C204" s="59"/>
      <c r="D204" s="48">
        <f t="shared" si="35"/>
        <v>77889.309259399408</v>
      </c>
      <c r="E204" s="59"/>
      <c r="F204" s="48">
        <f t="shared" si="36"/>
        <v>-56819.810460452631</v>
      </c>
      <c r="G204" s="59"/>
      <c r="H204" s="48">
        <f t="shared" si="37"/>
        <v>21069.498798946777</v>
      </c>
      <c r="I204" s="48">
        <f t="shared" si="38"/>
        <v>-6220571.5212002248</v>
      </c>
      <c r="J204" s="41">
        <f t="shared" si="47"/>
        <v>21069.498798946781</v>
      </c>
      <c r="K204" s="41">
        <f t="shared" si="47"/>
        <v>0.111</v>
      </c>
      <c r="O204" s="49">
        <v>191</v>
      </c>
      <c r="P204" s="51">
        <f t="shared" si="43"/>
        <v>-2424085.7265625</v>
      </c>
      <c r="Q204" s="46">
        <f t="shared" si="44"/>
        <v>16951.6484375</v>
      </c>
      <c r="R204" s="46">
        <f t="shared" si="45"/>
        <v>-22265.990222656248</v>
      </c>
      <c r="S204" s="51">
        <f t="shared" si="46"/>
        <v>-5314.3417851562481</v>
      </c>
    </row>
    <row r="205" spans="2:19" x14ac:dyDescent="0.25">
      <c r="B205" s="42">
        <f t="shared" si="40"/>
        <v>192</v>
      </c>
      <c r="C205" s="59"/>
      <c r="D205" s="48">
        <f t="shared" si="35"/>
        <v>78609.785370048863</v>
      </c>
      <c r="E205" s="59"/>
      <c r="F205" s="48">
        <f t="shared" si="36"/>
        <v>-57540.286571102079</v>
      </c>
      <c r="G205" s="59"/>
      <c r="H205" s="48">
        <f t="shared" si="37"/>
        <v>21069.498798946785</v>
      </c>
      <c r="I205" s="48">
        <f t="shared" si="38"/>
        <v>-6299181.3065702738</v>
      </c>
      <c r="J205" s="41">
        <f t="shared" si="47"/>
        <v>21069.498798946781</v>
      </c>
      <c r="K205" s="41">
        <f t="shared" si="47"/>
        <v>0.111</v>
      </c>
      <c r="O205" s="49">
        <v>192</v>
      </c>
      <c r="P205" s="51">
        <f t="shared" si="43"/>
        <v>-2441037.375</v>
      </c>
      <c r="Q205" s="46">
        <f t="shared" si="44"/>
        <v>16951.6484375</v>
      </c>
      <c r="R205" s="46">
        <f t="shared" si="45"/>
        <v>-22422.792970703122</v>
      </c>
      <c r="S205" s="51">
        <f t="shared" si="46"/>
        <v>-5471.1445332031217</v>
      </c>
    </row>
    <row r="206" spans="2:19" x14ac:dyDescent="0.25">
      <c r="B206" s="42">
        <f t="shared" si="40"/>
        <v>193</v>
      </c>
      <c r="C206" s="59"/>
      <c r="D206" s="48">
        <f t="shared" ref="D206:D269" si="48">J205-F206</f>
        <v>79336.925884721815</v>
      </c>
      <c r="E206" s="59"/>
      <c r="F206" s="48">
        <f t="shared" ref="F206:F269" si="49">(I205*K204)/12</f>
        <v>-58267.427085775038</v>
      </c>
      <c r="G206" s="59"/>
      <c r="H206" s="48">
        <f t="shared" ref="H206:H269" si="50">D206+F206</f>
        <v>21069.498798946777</v>
      </c>
      <c r="I206" s="48">
        <f t="shared" ref="I206:I269" si="51">I205-D206</f>
        <v>-6378518.2324549956</v>
      </c>
      <c r="J206" s="41">
        <f t="shared" ref="J206:K221" si="52">J205</f>
        <v>21069.498798946781</v>
      </c>
      <c r="K206" s="41">
        <f t="shared" si="52"/>
        <v>0.111</v>
      </c>
      <c r="O206" s="49">
        <v>193</v>
      </c>
      <c r="P206" s="51">
        <f t="shared" si="43"/>
        <v>-2457989.0234375</v>
      </c>
      <c r="Q206" s="46">
        <f t="shared" si="44"/>
        <v>16951.6484375</v>
      </c>
      <c r="R206" s="46">
        <f t="shared" si="45"/>
        <v>-22579.595718750003</v>
      </c>
      <c r="S206" s="51">
        <f t="shared" si="46"/>
        <v>-5627.9472812500026</v>
      </c>
    </row>
    <row r="207" spans="2:19" x14ac:dyDescent="0.25">
      <c r="B207" s="42">
        <f t="shared" ref="B207:B270" si="53">B206+1</f>
        <v>194</v>
      </c>
      <c r="C207" s="59"/>
      <c r="D207" s="48">
        <f t="shared" si="48"/>
        <v>80070.792449155488</v>
      </c>
      <c r="E207" s="59"/>
      <c r="F207" s="48">
        <f t="shared" si="49"/>
        <v>-59001.29365020871</v>
      </c>
      <c r="G207" s="59"/>
      <c r="H207" s="48">
        <f t="shared" si="50"/>
        <v>21069.498798946777</v>
      </c>
      <c r="I207" s="48">
        <f t="shared" si="51"/>
        <v>-6458589.0249041514</v>
      </c>
      <c r="J207" s="41">
        <f t="shared" si="52"/>
        <v>21069.498798946781</v>
      </c>
      <c r="K207" s="41">
        <f t="shared" si="52"/>
        <v>0.111</v>
      </c>
      <c r="O207" s="49">
        <v>194</v>
      </c>
      <c r="P207" s="51">
        <f t="shared" si="43"/>
        <v>-2474940.671875</v>
      </c>
      <c r="Q207" s="46">
        <f t="shared" si="44"/>
        <v>16951.6484375</v>
      </c>
      <c r="R207" s="46">
        <f t="shared" si="45"/>
        <v>-22736.398466796876</v>
      </c>
      <c r="S207" s="51">
        <f t="shared" si="46"/>
        <v>-5784.7500292968762</v>
      </c>
    </row>
    <row r="208" spans="2:19" x14ac:dyDescent="0.25">
      <c r="B208" s="42">
        <f t="shared" si="53"/>
        <v>195</v>
      </c>
      <c r="C208" s="59"/>
      <c r="D208" s="48">
        <f t="shared" si="48"/>
        <v>80811.447279310189</v>
      </c>
      <c r="E208" s="59"/>
      <c r="F208" s="48">
        <f t="shared" si="49"/>
        <v>-59741.948480363404</v>
      </c>
      <c r="G208" s="59"/>
      <c r="H208" s="48">
        <f t="shared" si="50"/>
        <v>21069.498798946785</v>
      </c>
      <c r="I208" s="48">
        <f t="shared" si="51"/>
        <v>-6539400.4721834613</v>
      </c>
      <c r="J208" s="41">
        <f t="shared" si="52"/>
        <v>21069.498798946781</v>
      </c>
      <c r="K208" s="41">
        <f t="shared" si="52"/>
        <v>0.111</v>
      </c>
      <c r="O208" s="49">
        <v>195</v>
      </c>
      <c r="P208" s="51">
        <f t="shared" si="43"/>
        <v>-2491892.3203125</v>
      </c>
      <c r="Q208" s="46">
        <f t="shared" si="44"/>
        <v>16951.6484375</v>
      </c>
      <c r="R208" s="46">
        <f t="shared" si="45"/>
        <v>-22893.20121484375</v>
      </c>
      <c r="S208" s="51">
        <f t="shared" si="46"/>
        <v>-5941.5527773437498</v>
      </c>
    </row>
    <row r="209" spans="2:19" x14ac:dyDescent="0.25">
      <c r="B209" s="42">
        <f t="shared" si="53"/>
        <v>196</v>
      </c>
      <c r="C209" s="59"/>
      <c r="D209" s="48">
        <f t="shared" si="48"/>
        <v>81558.953166643798</v>
      </c>
      <c r="E209" s="59"/>
      <c r="F209" s="48">
        <f t="shared" si="49"/>
        <v>-60489.454367697013</v>
      </c>
      <c r="G209" s="59"/>
      <c r="H209" s="48">
        <f t="shared" si="50"/>
        <v>21069.498798946785</v>
      </c>
      <c r="I209" s="48">
        <f t="shared" si="51"/>
        <v>-6620959.4253501054</v>
      </c>
      <c r="J209" s="41">
        <f t="shared" si="52"/>
        <v>21069.498798946781</v>
      </c>
      <c r="K209" s="41">
        <f t="shared" si="52"/>
        <v>0.111</v>
      </c>
      <c r="O209" s="49">
        <v>196</v>
      </c>
      <c r="P209" s="51">
        <f t="shared" si="43"/>
        <v>-2508843.96875</v>
      </c>
      <c r="Q209" s="46">
        <f t="shared" si="44"/>
        <v>16951.6484375</v>
      </c>
      <c r="R209" s="46">
        <f t="shared" si="45"/>
        <v>-23050.003962890623</v>
      </c>
      <c r="S209" s="51">
        <f t="shared" si="46"/>
        <v>-6098.3555253906234</v>
      </c>
    </row>
    <row r="210" spans="2:19" x14ac:dyDescent="0.25">
      <c r="B210" s="42">
        <f t="shared" si="53"/>
        <v>197</v>
      </c>
      <c r="C210" s="59"/>
      <c r="D210" s="48">
        <f t="shared" si="48"/>
        <v>82313.373483435265</v>
      </c>
      <c r="E210" s="59"/>
      <c r="F210" s="48">
        <f t="shared" si="49"/>
        <v>-61243.874684488481</v>
      </c>
      <c r="G210" s="59"/>
      <c r="H210" s="48">
        <f t="shared" si="50"/>
        <v>21069.498798946785</v>
      </c>
      <c r="I210" s="48">
        <f t="shared" si="51"/>
        <v>-6703272.7988335406</v>
      </c>
      <c r="J210" s="41">
        <f t="shared" si="52"/>
        <v>21069.498798946781</v>
      </c>
      <c r="K210" s="41">
        <f t="shared" si="52"/>
        <v>0.111</v>
      </c>
      <c r="O210" s="49">
        <v>197</v>
      </c>
      <c r="P210" s="51">
        <f t="shared" si="43"/>
        <v>-2525795.6171875</v>
      </c>
      <c r="Q210" s="46">
        <f t="shared" si="44"/>
        <v>16951.6484375</v>
      </c>
      <c r="R210" s="46">
        <f t="shared" si="45"/>
        <v>-23206.806710937501</v>
      </c>
      <c r="S210" s="51">
        <f t="shared" si="46"/>
        <v>-6255.1582734375006</v>
      </c>
    </row>
    <row r="211" spans="2:19" x14ac:dyDescent="0.25">
      <c r="B211" s="42">
        <f t="shared" si="53"/>
        <v>198</v>
      </c>
      <c r="C211" s="59"/>
      <c r="D211" s="48">
        <f t="shared" si="48"/>
        <v>83074.772188157032</v>
      </c>
      <c r="E211" s="59"/>
      <c r="F211" s="48">
        <f t="shared" si="49"/>
        <v>-62005.273389210255</v>
      </c>
      <c r="G211" s="59"/>
      <c r="H211" s="48">
        <f t="shared" si="50"/>
        <v>21069.498798946777</v>
      </c>
      <c r="I211" s="48">
        <f t="shared" si="51"/>
        <v>-6786347.5710216975</v>
      </c>
      <c r="J211" s="41">
        <f t="shared" si="52"/>
        <v>21069.498798946781</v>
      </c>
      <c r="K211" s="41">
        <f t="shared" si="52"/>
        <v>0.111</v>
      </c>
      <c r="O211" s="49">
        <v>198</v>
      </c>
      <c r="P211" s="51">
        <f t="shared" si="43"/>
        <v>-2542747.265625</v>
      </c>
      <c r="Q211" s="46">
        <f t="shared" si="44"/>
        <v>16951.6484375</v>
      </c>
      <c r="R211" s="46">
        <f t="shared" si="45"/>
        <v>-23363.609458984374</v>
      </c>
      <c r="S211" s="51">
        <f t="shared" si="46"/>
        <v>-6411.9610214843742</v>
      </c>
    </row>
    <row r="212" spans="2:19" x14ac:dyDescent="0.25">
      <c r="B212" s="42">
        <f t="shared" si="53"/>
        <v>199</v>
      </c>
      <c r="C212" s="59"/>
      <c r="D212" s="48">
        <f t="shared" si="48"/>
        <v>83843.213830897483</v>
      </c>
      <c r="E212" s="59"/>
      <c r="F212" s="48">
        <f t="shared" si="49"/>
        <v>-62773.715031950705</v>
      </c>
      <c r="G212" s="59"/>
      <c r="H212" s="48">
        <f t="shared" si="50"/>
        <v>21069.498798946777</v>
      </c>
      <c r="I212" s="48">
        <f t="shared" si="51"/>
        <v>-6870190.7848525951</v>
      </c>
      <c r="J212" s="41">
        <f t="shared" si="52"/>
        <v>21069.498798946781</v>
      </c>
      <c r="K212" s="41">
        <f t="shared" si="52"/>
        <v>0.111</v>
      </c>
      <c r="O212" s="49">
        <v>199</v>
      </c>
      <c r="P212" s="51">
        <f t="shared" si="43"/>
        <v>-2559698.9140625</v>
      </c>
      <c r="Q212" s="46">
        <f t="shared" si="44"/>
        <v>16951.6484375</v>
      </c>
      <c r="R212" s="46">
        <f t="shared" si="45"/>
        <v>-23520.412207031248</v>
      </c>
      <c r="S212" s="51">
        <f t="shared" si="46"/>
        <v>-6568.7637695312478</v>
      </c>
    </row>
    <row r="213" spans="2:19" x14ac:dyDescent="0.25">
      <c r="B213" s="42">
        <f t="shared" si="53"/>
        <v>200</v>
      </c>
      <c r="C213" s="59"/>
      <c r="D213" s="48">
        <f t="shared" si="48"/>
        <v>84618.763558833292</v>
      </c>
      <c r="E213" s="59"/>
      <c r="F213" s="48">
        <f t="shared" si="49"/>
        <v>-63549.264759886508</v>
      </c>
      <c r="G213" s="59"/>
      <c r="H213" s="48">
        <f t="shared" si="50"/>
        <v>21069.498798946785</v>
      </c>
      <c r="I213" s="48">
        <f t="shared" si="51"/>
        <v>-6954809.548411428</v>
      </c>
      <c r="J213" s="41">
        <f t="shared" si="52"/>
        <v>21069.498798946781</v>
      </c>
      <c r="K213" s="41">
        <f t="shared" si="52"/>
        <v>0.111</v>
      </c>
      <c r="O213" s="49">
        <v>200</v>
      </c>
      <c r="P213" s="51">
        <f t="shared" si="43"/>
        <v>-2576650.5625</v>
      </c>
      <c r="Q213" s="46">
        <f t="shared" si="44"/>
        <v>16951.6484375</v>
      </c>
      <c r="R213" s="46">
        <f t="shared" si="45"/>
        <v>-23677.214955078129</v>
      </c>
      <c r="S213" s="51">
        <f t="shared" si="46"/>
        <v>-6725.5665175781287</v>
      </c>
    </row>
    <row r="214" spans="2:19" x14ac:dyDescent="0.25">
      <c r="B214" s="42">
        <f t="shared" si="53"/>
        <v>201</v>
      </c>
      <c r="C214" s="59"/>
      <c r="D214" s="48">
        <f t="shared" si="48"/>
        <v>85401.487121752492</v>
      </c>
      <c r="E214" s="59"/>
      <c r="F214" s="48">
        <f t="shared" si="49"/>
        <v>-64331.988322805708</v>
      </c>
      <c r="G214" s="59"/>
      <c r="H214" s="48">
        <f t="shared" si="50"/>
        <v>21069.498798946785</v>
      </c>
      <c r="I214" s="48">
        <f t="shared" si="51"/>
        <v>-7040211.0355331805</v>
      </c>
      <c r="J214" s="41">
        <f t="shared" si="52"/>
        <v>21069.498798946781</v>
      </c>
      <c r="K214" s="41">
        <f t="shared" si="52"/>
        <v>0.111</v>
      </c>
      <c r="O214" s="49">
        <v>201</v>
      </c>
      <c r="P214" s="51">
        <f t="shared" si="43"/>
        <v>-2593602.2109375</v>
      </c>
      <c r="Q214" s="46">
        <f t="shared" si="44"/>
        <v>16951.6484375</v>
      </c>
      <c r="R214" s="46">
        <f t="shared" si="45"/>
        <v>-23834.017703125002</v>
      </c>
      <c r="S214" s="51">
        <f t="shared" si="46"/>
        <v>-6882.3692656250023</v>
      </c>
    </row>
    <row r="215" spans="2:19" x14ac:dyDescent="0.25">
      <c r="B215" s="42">
        <f t="shared" si="53"/>
        <v>202</v>
      </c>
      <c r="C215" s="59"/>
      <c r="D215" s="48">
        <f t="shared" si="48"/>
        <v>86191.450877628711</v>
      </c>
      <c r="E215" s="59"/>
      <c r="F215" s="48">
        <f t="shared" si="49"/>
        <v>-65121.952078681927</v>
      </c>
      <c r="G215" s="59"/>
      <c r="H215" s="48">
        <f t="shared" si="50"/>
        <v>21069.498798946785</v>
      </c>
      <c r="I215" s="48">
        <f t="shared" si="51"/>
        <v>-7126402.4864108087</v>
      </c>
      <c r="J215" s="41">
        <f t="shared" si="52"/>
        <v>21069.498798946781</v>
      </c>
      <c r="K215" s="41">
        <f t="shared" si="52"/>
        <v>0.111</v>
      </c>
      <c r="O215" s="49">
        <v>202</v>
      </c>
      <c r="P215" s="51">
        <f t="shared" si="43"/>
        <v>-2610553.859375</v>
      </c>
      <c r="Q215" s="46">
        <f t="shared" si="44"/>
        <v>16951.6484375</v>
      </c>
      <c r="R215" s="46">
        <f t="shared" si="45"/>
        <v>-23990.820451171876</v>
      </c>
      <c r="S215" s="51">
        <f t="shared" si="46"/>
        <v>-7039.1720136718759</v>
      </c>
    </row>
    <row r="216" spans="2:19" x14ac:dyDescent="0.25">
      <c r="B216" s="42">
        <f t="shared" si="53"/>
        <v>203</v>
      </c>
      <c r="C216" s="59"/>
      <c r="D216" s="48">
        <f t="shared" si="48"/>
        <v>86988.721798246755</v>
      </c>
      <c r="E216" s="59"/>
      <c r="F216" s="48">
        <f t="shared" si="49"/>
        <v>-65919.222999299978</v>
      </c>
      <c r="G216" s="59"/>
      <c r="H216" s="48">
        <f t="shared" si="50"/>
        <v>21069.498798946777</v>
      </c>
      <c r="I216" s="48">
        <f t="shared" si="51"/>
        <v>-7213391.2082090555</v>
      </c>
      <c r="J216" s="41">
        <f t="shared" si="52"/>
        <v>21069.498798946781</v>
      </c>
      <c r="K216" s="41">
        <f t="shared" si="52"/>
        <v>0.111</v>
      </c>
      <c r="O216" s="49">
        <v>203</v>
      </c>
      <c r="P216" s="51">
        <f t="shared" si="43"/>
        <v>-2627505.5078125</v>
      </c>
      <c r="Q216" s="46">
        <f t="shared" si="44"/>
        <v>16951.6484375</v>
      </c>
      <c r="R216" s="46">
        <f t="shared" si="45"/>
        <v>-24147.62319921875</v>
      </c>
      <c r="S216" s="51">
        <f t="shared" si="46"/>
        <v>-7195.9747617187495</v>
      </c>
    </row>
    <row r="217" spans="2:19" x14ac:dyDescent="0.25">
      <c r="B217" s="42">
        <f t="shared" si="53"/>
        <v>204</v>
      </c>
      <c r="C217" s="59"/>
      <c r="D217" s="48">
        <f t="shared" si="48"/>
        <v>87793.367474880535</v>
      </c>
      <c r="E217" s="59"/>
      <c r="F217" s="48">
        <f t="shared" si="49"/>
        <v>-66723.868675933758</v>
      </c>
      <c r="G217" s="59"/>
      <c r="H217" s="48">
        <f t="shared" si="50"/>
        <v>21069.498798946777</v>
      </c>
      <c r="I217" s="48">
        <f t="shared" si="51"/>
        <v>-7301184.5756839365</v>
      </c>
      <c r="J217" s="41">
        <f t="shared" si="52"/>
        <v>21069.498798946781</v>
      </c>
      <c r="K217" s="41">
        <f t="shared" si="52"/>
        <v>0.111</v>
      </c>
      <c r="O217" s="49">
        <v>204</v>
      </c>
      <c r="P217" s="51">
        <f t="shared" si="43"/>
        <v>-2644457.15625</v>
      </c>
      <c r="Q217" s="46">
        <f t="shared" si="44"/>
        <v>16951.6484375</v>
      </c>
      <c r="R217" s="46">
        <f t="shared" si="45"/>
        <v>-24304.425947265627</v>
      </c>
      <c r="S217" s="51">
        <f t="shared" si="46"/>
        <v>-7352.7775097656267</v>
      </c>
    </row>
    <row r="218" spans="2:19" x14ac:dyDescent="0.25">
      <c r="B218" s="42">
        <f t="shared" si="53"/>
        <v>205</v>
      </c>
      <c r="C218" s="59"/>
      <c r="D218" s="48">
        <f t="shared" si="48"/>
        <v>88605.456124023185</v>
      </c>
      <c r="E218" s="59"/>
      <c r="F218" s="48">
        <f t="shared" si="49"/>
        <v>-67535.957325076408</v>
      </c>
      <c r="G218" s="59"/>
      <c r="H218" s="48">
        <f t="shared" si="50"/>
        <v>21069.498798946777</v>
      </c>
      <c r="I218" s="48">
        <f t="shared" si="51"/>
        <v>-7389790.03180796</v>
      </c>
      <c r="J218" s="41">
        <f t="shared" si="52"/>
        <v>21069.498798946781</v>
      </c>
      <c r="K218" s="41">
        <f t="shared" si="52"/>
        <v>0.111</v>
      </c>
      <c r="O218" s="49">
        <v>205</v>
      </c>
      <c r="P218" s="51">
        <f t="shared" si="43"/>
        <v>-2661408.8046875</v>
      </c>
      <c r="Q218" s="46">
        <f t="shared" si="44"/>
        <v>16951.6484375</v>
      </c>
      <c r="R218" s="46">
        <f t="shared" si="45"/>
        <v>-24461.2286953125</v>
      </c>
      <c r="S218" s="51">
        <f t="shared" si="46"/>
        <v>-7509.5802578125003</v>
      </c>
    </row>
    <row r="219" spans="2:19" x14ac:dyDescent="0.25">
      <c r="B219" s="42">
        <f t="shared" si="53"/>
        <v>206</v>
      </c>
      <c r="C219" s="59"/>
      <c r="D219" s="48">
        <f t="shared" si="48"/>
        <v>89425.056593170404</v>
      </c>
      <c r="E219" s="59"/>
      <c r="F219" s="48">
        <f t="shared" si="49"/>
        <v>-68355.557794223627</v>
      </c>
      <c r="G219" s="59"/>
      <c r="H219" s="48">
        <f t="shared" si="50"/>
        <v>21069.498798946777</v>
      </c>
      <c r="I219" s="48">
        <f t="shared" si="51"/>
        <v>-7479215.0884011304</v>
      </c>
      <c r="J219" s="41">
        <f t="shared" si="52"/>
        <v>21069.498798946781</v>
      </c>
      <c r="K219" s="41">
        <f t="shared" si="52"/>
        <v>0.111</v>
      </c>
      <c r="O219" s="49">
        <v>206</v>
      </c>
      <c r="P219" s="51">
        <f t="shared" si="43"/>
        <v>-2678360.453125</v>
      </c>
      <c r="Q219" s="46">
        <f t="shared" si="44"/>
        <v>16951.6484375</v>
      </c>
      <c r="R219" s="46">
        <f t="shared" si="45"/>
        <v>-24618.031443359374</v>
      </c>
      <c r="S219" s="51">
        <f t="shared" si="46"/>
        <v>-7666.383005859374</v>
      </c>
    </row>
    <row r="220" spans="2:19" x14ac:dyDescent="0.25">
      <c r="B220" s="42">
        <f t="shared" si="53"/>
        <v>207</v>
      </c>
      <c r="C220" s="59"/>
      <c r="D220" s="48">
        <f t="shared" si="48"/>
        <v>90252.238366657228</v>
      </c>
      <c r="E220" s="59"/>
      <c r="F220" s="48">
        <f t="shared" si="49"/>
        <v>-69182.739567710451</v>
      </c>
      <c r="G220" s="59"/>
      <c r="H220" s="48">
        <f t="shared" si="50"/>
        <v>21069.498798946777</v>
      </c>
      <c r="I220" s="48">
        <f t="shared" si="51"/>
        <v>-7569467.3267677873</v>
      </c>
      <c r="J220" s="41">
        <f t="shared" si="52"/>
        <v>21069.498798946781</v>
      </c>
      <c r="K220" s="41">
        <f t="shared" si="52"/>
        <v>0.111</v>
      </c>
      <c r="O220" s="49">
        <v>207</v>
      </c>
      <c r="P220" s="51">
        <f t="shared" si="43"/>
        <v>-2695312.1015625</v>
      </c>
      <c r="Q220" s="46">
        <f t="shared" si="44"/>
        <v>16951.6484375</v>
      </c>
      <c r="R220" s="46">
        <f t="shared" si="45"/>
        <v>-24774.834191406251</v>
      </c>
      <c r="S220" s="51">
        <f t="shared" si="46"/>
        <v>-7823.1857539062512</v>
      </c>
    </row>
    <row r="221" spans="2:19" x14ac:dyDescent="0.25">
      <c r="B221" s="42">
        <f t="shared" si="53"/>
        <v>208</v>
      </c>
      <c r="C221" s="59"/>
      <c r="D221" s="48">
        <f t="shared" si="48"/>
        <v>91087.071571548819</v>
      </c>
      <c r="E221" s="59"/>
      <c r="F221" s="48">
        <f t="shared" si="49"/>
        <v>-70017.572772602041</v>
      </c>
      <c r="G221" s="59"/>
      <c r="H221" s="48">
        <f t="shared" si="50"/>
        <v>21069.498798946777</v>
      </c>
      <c r="I221" s="48">
        <f t="shared" si="51"/>
        <v>-7660554.3983393358</v>
      </c>
      <c r="J221" s="41">
        <f t="shared" si="52"/>
        <v>21069.498798946781</v>
      </c>
      <c r="K221" s="41">
        <f t="shared" si="52"/>
        <v>0.111</v>
      </c>
      <c r="O221" s="49">
        <v>208</v>
      </c>
      <c r="P221" s="51">
        <f t="shared" si="43"/>
        <v>-2712263.75</v>
      </c>
      <c r="Q221" s="46">
        <f t="shared" si="44"/>
        <v>16951.6484375</v>
      </c>
      <c r="R221" s="46">
        <f t="shared" si="45"/>
        <v>-24931.636939453128</v>
      </c>
      <c r="S221" s="51">
        <f t="shared" si="46"/>
        <v>-7979.9885019531284</v>
      </c>
    </row>
    <row r="222" spans="2:19" x14ac:dyDescent="0.25">
      <c r="B222" s="42">
        <f t="shared" si="53"/>
        <v>209</v>
      </c>
      <c r="C222" s="59"/>
      <c r="D222" s="48">
        <f t="shared" si="48"/>
        <v>91929.626983585636</v>
      </c>
      <c r="E222" s="59"/>
      <c r="F222" s="48">
        <f t="shared" si="49"/>
        <v>-70860.128184638859</v>
      </c>
      <c r="G222" s="59"/>
      <c r="H222" s="48">
        <f t="shared" si="50"/>
        <v>21069.498798946777</v>
      </c>
      <c r="I222" s="48">
        <f t="shared" si="51"/>
        <v>-7752484.0253229216</v>
      </c>
      <c r="J222" s="41">
        <f t="shared" ref="J222:K237" si="54">J221</f>
        <v>21069.498798946781</v>
      </c>
      <c r="K222" s="41">
        <f t="shared" si="54"/>
        <v>0.111</v>
      </c>
      <c r="O222" s="49">
        <v>209</v>
      </c>
      <c r="P222" s="51">
        <f t="shared" si="43"/>
        <v>-2729215.3984375</v>
      </c>
      <c r="Q222" s="46">
        <f t="shared" si="44"/>
        <v>16951.6484375</v>
      </c>
      <c r="R222" s="46">
        <f t="shared" si="45"/>
        <v>-25088.439687500002</v>
      </c>
      <c r="S222" s="51">
        <f t="shared" si="46"/>
        <v>-8136.791250000002</v>
      </c>
    </row>
    <row r="223" spans="2:19" x14ac:dyDescent="0.25">
      <c r="B223" s="42">
        <f t="shared" si="53"/>
        <v>210</v>
      </c>
      <c r="C223" s="59"/>
      <c r="D223" s="48">
        <f t="shared" si="48"/>
        <v>92779.976033183804</v>
      </c>
      <c r="E223" s="59"/>
      <c r="F223" s="48">
        <f t="shared" si="49"/>
        <v>-71710.477234237027</v>
      </c>
      <c r="G223" s="59"/>
      <c r="H223" s="48">
        <f t="shared" si="50"/>
        <v>21069.498798946777</v>
      </c>
      <c r="I223" s="48">
        <f t="shared" si="51"/>
        <v>-7845264.0013561053</v>
      </c>
      <c r="J223" s="41">
        <f t="shared" si="54"/>
        <v>21069.498798946781</v>
      </c>
      <c r="K223" s="41">
        <f t="shared" si="54"/>
        <v>0.111</v>
      </c>
      <c r="O223" s="49">
        <v>210</v>
      </c>
      <c r="P223" s="51">
        <f t="shared" si="43"/>
        <v>-2746167.046875</v>
      </c>
      <c r="Q223" s="46">
        <f t="shared" si="44"/>
        <v>16951.6484375</v>
      </c>
      <c r="R223" s="46">
        <f t="shared" si="45"/>
        <v>-25245.242435546872</v>
      </c>
      <c r="S223" s="51">
        <f t="shared" si="46"/>
        <v>-8293.593998046872</v>
      </c>
    </row>
    <row r="224" spans="2:19" x14ac:dyDescent="0.25">
      <c r="B224" s="42">
        <f t="shared" si="53"/>
        <v>211</v>
      </c>
      <c r="C224" s="59"/>
      <c r="D224" s="48">
        <f t="shared" si="48"/>
        <v>93638.190811490756</v>
      </c>
      <c r="E224" s="59"/>
      <c r="F224" s="48">
        <f t="shared" si="49"/>
        <v>-72568.692012543979</v>
      </c>
      <c r="G224" s="59"/>
      <c r="H224" s="48">
        <f t="shared" si="50"/>
        <v>21069.498798946777</v>
      </c>
      <c r="I224" s="48">
        <f t="shared" si="51"/>
        <v>-7938902.192167596</v>
      </c>
      <c r="J224" s="41">
        <f t="shared" si="54"/>
        <v>21069.498798946781</v>
      </c>
      <c r="K224" s="41">
        <f t="shared" si="54"/>
        <v>0.111</v>
      </c>
      <c r="O224" s="49">
        <v>211</v>
      </c>
      <c r="P224" s="51">
        <f t="shared" si="43"/>
        <v>-2763118.6953125</v>
      </c>
      <c r="Q224" s="46">
        <f t="shared" si="44"/>
        <v>16951.6484375</v>
      </c>
      <c r="R224" s="46">
        <f t="shared" si="45"/>
        <v>-25402.045183593749</v>
      </c>
      <c r="S224" s="51">
        <f t="shared" si="46"/>
        <v>-8450.3967460937492</v>
      </c>
    </row>
    <row r="225" spans="2:19" x14ac:dyDescent="0.25">
      <c r="B225" s="42">
        <f t="shared" si="53"/>
        <v>212</v>
      </c>
      <c r="C225" s="59"/>
      <c r="D225" s="48">
        <f t="shared" si="48"/>
        <v>94504.344076497044</v>
      </c>
      <c r="E225" s="59"/>
      <c r="F225" s="48">
        <f t="shared" si="49"/>
        <v>-73434.845277550266</v>
      </c>
      <c r="G225" s="59"/>
      <c r="H225" s="48">
        <f t="shared" si="50"/>
        <v>21069.498798946777</v>
      </c>
      <c r="I225" s="48">
        <f t="shared" si="51"/>
        <v>-8033406.5362440934</v>
      </c>
      <c r="J225" s="41">
        <f t="shared" si="54"/>
        <v>21069.498798946781</v>
      </c>
      <c r="K225" s="41">
        <f t="shared" si="54"/>
        <v>0.111</v>
      </c>
      <c r="O225" s="49">
        <v>212</v>
      </c>
      <c r="P225" s="51">
        <f t="shared" si="43"/>
        <v>-2780070.34375</v>
      </c>
      <c r="Q225" s="46">
        <f t="shared" si="44"/>
        <v>16951.6484375</v>
      </c>
      <c r="R225" s="46">
        <f t="shared" si="45"/>
        <v>-25558.847931640626</v>
      </c>
      <c r="S225" s="51">
        <f t="shared" si="46"/>
        <v>-8607.1994941406265</v>
      </c>
    </row>
    <row r="226" spans="2:19" x14ac:dyDescent="0.25">
      <c r="B226" s="42">
        <f t="shared" si="53"/>
        <v>213</v>
      </c>
      <c r="C226" s="59"/>
      <c r="D226" s="48">
        <f t="shared" si="48"/>
        <v>95378.509259204642</v>
      </c>
      <c r="E226" s="59"/>
      <c r="F226" s="48">
        <f t="shared" si="49"/>
        <v>-74309.010460257865</v>
      </c>
      <c r="G226" s="59"/>
      <c r="H226" s="48">
        <f t="shared" si="50"/>
        <v>21069.498798946777</v>
      </c>
      <c r="I226" s="48">
        <f t="shared" si="51"/>
        <v>-8128785.0455032978</v>
      </c>
      <c r="J226" s="41">
        <f t="shared" si="54"/>
        <v>21069.498798946781</v>
      </c>
      <c r="K226" s="41">
        <f t="shared" si="54"/>
        <v>0.111</v>
      </c>
      <c r="O226" s="49">
        <v>213</v>
      </c>
      <c r="P226" s="51">
        <f t="shared" si="43"/>
        <v>-2797021.9921875</v>
      </c>
      <c r="Q226" s="46">
        <f t="shared" si="44"/>
        <v>16951.6484375</v>
      </c>
      <c r="R226" s="46">
        <f t="shared" si="45"/>
        <v>-25715.6506796875</v>
      </c>
      <c r="S226" s="51">
        <f t="shared" si="46"/>
        <v>-8764.0022421875001</v>
      </c>
    </row>
    <row r="227" spans="2:19" x14ac:dyDescent="0.25">
      <c r="B227" s="42">
        <f t="shared" si="53"/>
        <v>214</v>
      </c>
      <c r="C227" s="59"/>
      <c r="D227" s="48">
        <f t="shared" si="48"/>
        <v>96260.760469852277</v>
      </c>
      <c r="E227" s="59"/>
      <c r="F227" s="48">
        <f t="shared" si="49"/>
        <v>-75191.2616709055</v>
      </c>
      <c r="G227" s="59"/>
      <c r="H227" s="48">
        <f t="shared" si="50"/>
        <v>21069.498798946777</v>
      </c>
      <c r="I227" s="48">
        <f t="shared" si="51"/>
        <v>-8225045.8059731498</v>
      </c>
      <c r="J227" s="41">
        <f t="shared" si="54"/>
        <v>21069.498798946781</v>
      </c>
      <c r="K227" s="41">
        <f t="shared" si="54"/>
        <v>0.111</v>
      </c>
      <c r="O227" s="49">
        <v>214</v>
      </c>
      <c r="P227" s="51">
        <f t="shared" si="43"/>
        <v>-2813973.640625</v>
      </c>
      <c r="Q227" s="46">
        <f t="shared" si="44"/>
        <v>16951.6484375</v>
      </c>
      <c r="R227" s="46">
        <f t="shared" si="45"/>
        <v>-25872.453427734377</v>
      </c>
      <c r="S227" s="51">
        <f t="shared" si="46"/>
        <v>-8920.8049902343773</v>
      </c>
    </row>
    <row r="228" spans="2:19" x14ac:dyDescent="0.25">
      <c r="B228" s="42">
        <f t="shared" si="53"/>
        <v>215</v>
      </c>
      <c r="C228" s="59"/>
      <c r="D228" s="48">
        <f t="shared" si="48"/>
        <v>97151.172504198417</v>
      </c>
      <c r="E228" s="59"/>
      <c r="F228" s="48">
        <f t="shared" si="49"/>
        <v>-76081.67370525164</v>
      </c>
      <c r="G228" s="59"/>
      <c r="H228" s="48">
        <f t="shared" si="50"/>
        <v>21069.498798946777</v>
      </c>
      <c r="I228" s="48">
        <f t="shared" si="51"/>
        <v>-8322196.9784773486</v>
      </c>
      <c r="J228" s="41">
        <f t="shared" si="54"/>
        <v>21069.498798946781</v>
      </c>
      <c r="K228" s="41">
        <f t="shared" si="54"/>
        <v>0.111</v>
      </c>
      <c r="O228" s="49">
        <v>215</v>
      </c>
      <c r="P228" s="51">
        <f t="shared" si="43"/>
        <v>-2830925.2890625</v>
      </c>
      <c r="Q228" s="46">
        <f t="shared" si="44"/>
        <v>16951.6484375</v>
      </c>
      <c r="R228" s="46">
        <f t="shared" si="45"/>
        <v>-26029.256175781251</v>
      </c>
      <c r="S228" s="51">
        <f t="shared" si="46"/>
        <v>-9077.6077382812509</v>
      </c>
    </row>
    <row r="229" spans="2:19" x14ac:dyDescent="0.25">
      <c r="B229" s="42">
        <f t="shared" si="53"/>
        <v>216</v>
      </c>
      <c r="C229" s="59"/>
      <c r="D229" s="48">
        <f t="shared" si="48"/>
        <v>98049.820849862255</v>
      </c>
      <c r="E229" s="59"/>
      <c r="F229" s="48">
        <f t="shared" si="49"/>
        <v>-76980.322050915478</v>
      </c>
      <c r="G229" s="59"/>
      <c r="H229" s="48">
        <f t="shared" si="50"/>
        <v>21069.498798946777</v>
      </c>
      <c r="I229" s="48">
        <f t="shared" si="51"/>
        <v>-8420246.7993272115</v>
      </c>
      <c r="J229" s="41">
        <f t="shared" si="54"/>
        <v>21069.498798946781</v>
      </c>
      <c r="K229" s="41">
        <f t="shared" si="54"/>
        <v>0.111</v>
      </c>
      <c r="O229" s="49">
        <v>216</v>
      </c>
      <c r="P229" s="51">
        <f t="shared" si="43"/>
        <v>-2847876.9375</v>
      </c>
      <c r="Q229" s="46">
        <f t="shared" si="44"/>
        <v>16951.6484375</v>
      </c>
      <c r="R229" s="46">
        <f t="shared" si="45"/>
        <v>-26186.058923828125</v>
      </c>
      <c r="S229" s="51">
        <f t="shared" si="46"/>
        <v>-9234.4104863281245</v>
      </c>
    </row>
    <row r="230" spans="2:19" x14ac:dyDescent="0.25">
      <c r="B230" s="42">
        <f t="shared" si="53"/>
        <v>217</v>
      </c>
      <c r="C230" s="59"/>
      <c r="D230" s="48">
        <f t="shared" si="48"/>
        <v>98956.781692723482</v>
      </c>
      <c r="E230" s="59"/>
      <c r="F230" s="48">
        <f t="shared" si="49"/>
        <v>-77887.282893776704</v>
      </c>
      <c r="G230" s="59"/>
      <c r="H230" s="48">
        <f t="shared" si="50"/>
        <v>21069.498798946777</v>
      </c>
      <c r="I230" s="48">
        <f t="shared" si="51"/>
        <v>-8519203.5810199343</v>
      </c>
      <c r="J230" s="41">
        <f t="shared" si="54"/>
        <v>21069.498798946781</v>
      </c>
      <c r="K230" s="41">
        <f t="shared" si="54"/>
        <v>0.111</v>
      </c>
      <c r="O230" s="49">
        <v>217</v>
      </c>
      <c r="P230" s="51">
        <f t="shared" si="43"/>
        <v>-2864828.5859375</v>
      </c>
      <c r="Q230" s="46">
        <f t="shared" si="44"/>
        <v>16951.6484375</v>
      </c>
      <c r="R230" s="46">
        <f t="shared" si="45"/>
        <v>-26342.861671874998</v>
      </c>
      <c r="S230" s="51">
        <f t="shared" si="46"/>
        <v>-9391.2132343749981</v>
      </c>
    </row>
    <row r="231" spans="2:19" x14ac:dyDescent="0.25">
      <c r="B231" s="42">
        <f t="shared" si="53"/>
        <v>218</v>
      </c>
      <c r="C231" s="59"/>
      <c r="D231" s="48">
        <f t="shared" si="48"/>
        <v>99872.131923381166</v>
      </c>
      <c r="E231" s="59"/>
      <c r="F231" s="48">
        <f t="shared" si="49"/>
        <v>-78802.633124434389</v>
      </c>
      <c r="G231" s="59"/>
      <c r="H231" s="48">
        <f t="shared" si="50"/>
        <v>21069.498798946777</v>
      </c>
      <c r="I231" s="48">
        <f t="shared" si="51"/>
        <v>-8619075.7129433155</v>
      </c>
      <c r="J231" s="41">
        <f t="shared" si="54"/>
        <v>21069.498798946781</v>
      </c>
      <c r="K231" s="41">
        <f t="shared" si="54"/>
        <v>0.111</v>
      </c>
      <c r="O231" s="49">
        <v>218</v>
      </c>
      <c r="P231" s="51">
        <f t="shared" si="43"/>
        <v>-2881780.234375</v>
      </c>
      <c r="Q231" s="46">
        <f t="shared" si="44"/>
        <v>16951.6484375</v>
      </c>
      <c r="R231" s="46">
        <f t="shared" si="45"/>
        <v>-26499.664419921875</v>
      </c>
      <c r="S231" s="51">
        <f t="shared" si="46"/>
        <v>-9548.0159824218754</v>
      </c>
    </row>
    <row r="232" spans="2:19" x14ac:dyDescent="0.25">
      <c r="B232" s="42">
        <f t="shared" si="53"/>
        <v>219</v>
      </c>
      <c r="C232" s="59"/>
      <c r="D232" s="48">
        <f t="shared" si="48"/>
        <v>100795.94914367245</v>
      </c>
      <c r="E232" s="59"/>
      <c r="F232" s="48">
        <f t="shared" si="49"/>
        <v>-79726.450344725672</v>
      </c>
      <c r="G232" s="59"/>
      <c r="H232" s="48">
        <f t="shared" si="50"/>
        <v>21069.498798946777</v>
      </c>
      <c r="I232" s="48">
        <f t="shared" si="51"/>
        <v>-8719871.6620869879</v>
      </c>
      <c r="J232" s="41">
        <f t="shared" si="54"/>
        <v>21069.498798946781</v>
      </c>
      <c r="K232" s="41">
        <f t="shared" si="54"/>
        <v>0.111</v>
      </c>
      <c r="O232" s="49">
        <v>219</v>
      </c>
      <c r="P232" s="51">
        <f t="shared" si="43"/>
        <v>-2898731.8828125</v>
      </c>
      <c r="Q232" s="46">
        <f t="shared" si="44"/>
        <v>16951.6484375</v>
      </c>
      <c r="R232" s="46">
        <f t="shared" si="45"/>
        <v>-26656.467167968749</v>
      </c>
      <c r="S232" s="51">
        <f t="shared" si="46"/>
        <v>-9704.818730468749</v>
      </c>
    </row>
    <row r="233" spans="2:19" x14ac:dyDescent="0.25">
      <c r="B233" s="42">
        <f t="shared" si="53"/>
        <v>220</v>
      </c>
      <c r="C233" s="59"/>
      <c r="D233" s="48">
        <f t="shared" si="48"/>
        <v>101728.31167325142</v>
      </c>
      <c r="E233" s="59"/>
      <c r="F233" s="48">
        <f t="shared" si="49"/>
        <v>-80658.81287430464</v>
      </c>
      <c r="G233" s="59"/>
      <c r="H233" s="48">
        <f t="shared" si="50"/>
        <v>21069.498798946777</v>
      </c>
      <c r="I233" s="48">
        <f t="shared" si="51"/>
        <v>-8821599.9737602398</v>
      </c>
      <c r="J233" s="41">
        <f t="shared" si="54"/>
        <v>21069.498798946781</v>
      </c>
      <c r="K233" s="41">
        <f t="shared" si="54"/>
        <v>0.111</v>
      </c>
      <c r="O233" s="49">
        <v>220</v>
      </c>
      <c r="P233" s="51">
        <f t="shared" si="43"/>
        <v>-2915683.53125</v>
      </c>
      <c r="Q233" s="46">
        <f t="shared" si="44"/>
        <v>16951.6484375</v>
      </c>
      <c r="R233" s="46">
        <f t="shared" si="45"/>
        <v>-26813.269916015623</v>
      </c>
      <c r="S233" s="51">
        <f t="shared" si="46"/>
        <v>-9861.6214785156226</v>
      </c>
    </row>
    <row r="234" spans="2:19" x14ac:dyDescent="0.25">
      <c r="B234" s="42">
        <f t="shared" si="53"/>
        <v>221</v>
      </c>
      <c r="C234" s="59"/>
      <c r="D234" s="48">
        <f t="shared" si="48"/>
        <v>102669.298556229</v>
      </c>
      <c r="E234" s="59"/>
      <c r="F234" s="48">
        <f t="shared" si="49"/>
        <v>-81599.799757282221</v>
      </c>
      <c r="G234" s="59"/>
      <c r="H234" s="48">
        <f t="shared" si="50"/>
        <v>21069.498798946777</v>
      </c>
      <c r="I234" s="48">
        <f t="shared" si="51"/>
        <v>-8924269.2723164689</v>
      </c>
      <c r="J234" s="41">
        <f t="shared" si="54"/>
        <v>21069.498798946781</v>
      </c>
      <c r="K234" s="41">
        <f t="shared" si="54"/>
        <v>0.111</v>
      </c>
      <c r="O234" s="49">
        <v>221</v>
      </c>
      <c r="P234" s="51">
        <f t="shared" si="43"/>
        <v>-2932635.1796875</v>
      </c>
      <c r="Q234" s="46">
        <f t="shared" si="44"/>
        <v>16951.6484375</v>
      </c>
      <c r="R234" s="46">
        <f t="shared" si="45"/>
        <v>-26970.072664062503</v>
      </c>
      <c r="S234" s="51">
        <f t="shared" si="46"/>
        <v>-10018.424226562503</v>
      </c>
    </row>
    <row r="235" spans="2:19" x14ac:dyDescent="0.25">
      <c r="B235" s="42">
        <f t="shared" si="53"/>
        <v>222</v>
      </c>
      <c r="C235" s="59"/>
      <c r="D235" s="48">
        <f t="shared" si="48"/>
        <v>103618.98956787412</v>
      </c>
      <c r="E235" s="59"/>
      <c r="F235" s="48">
        <f t="shared" si="49"/>
        <v>-82549.490768927339</v>
      </c>
      <c r="G235" s="59"/>
      <c r="H235" s="48">
        <f t="shared" si="50"/>
        <v>21069.498798946777</v>
      </c>
      <c r="I235" s="48">
        <f t="shared" si="51"/>
        <v>-9027888.2618843429</v>
      </c>
      <c r="J235" s="41">
        <f t="shared" si="54"/>
        <v>21069.498798946781</v>
      </c>
      <c r="K235" s="41">
        <f t="shared" si="54"/>
        <v>0.111</v>
      </c>
      <c r="O235" s="49">
        <v>222</v>
      </c>
      <c r="P235" s="51">
        <f t="shared" si="43"/>
        <v>-2949586.828125</v>
      </c>
      <c r="Q235" s="46">
        <f t="shared" si="44"/>
        <v>16951.6484375</v>
      </c>
      <c r="R235" s="46">
        <f t="shared" si="45"/>
        <v>-27126.875412109373</v>
      </c>
      <c r="S235" s="51">
        <f t="shared" si="46"/>
        <v>-10175.226974609373</v>
      </c>
    </row>
    <row r="236" spans="2:19" x14ac:dyDescent="0.25">
      <c r="B236" s="42">
        <f t="shared" si="53"/>
        <v>223</v>
      </c>
      <c r="C236" s="59"/>
      <c r="D236" s="48">
        <f t="shared" si="48"/>
        <v>104577.46522137694</v>
      </c>
      <c r="E236" s="59"/>
      <c r="F236" s="48">
        <f t="shared" si="49"/>
        <v>-83507.966422430167</v>
      </c>
      <c r="G236" s="59"/>
      <c r="H236" s="48">
        <f t="shared" si="50"/>
        <v>21069.498798946777</v>
      </c>
      <c r="I236" s="48">
        <f t="shared" si="51"/>
        <v>-9132465.72710572</v>
      </c>
      <c r="J236" s="41">
        <f t="shared" si="54"/>
        <v>21069.498798946781</v>
      </c>
      <c r="K236" s="41">
        <f t="shared" si="54"/>
        <v>0.111</v>
      </c>
      <c r="O236" s="49">
        <v>223</v>
      </c>
      <c r="P236" s="51">
        <f t="shared" si="43"/>
        <v>-2966538.4765625</v>
      </c>
      <c r="Q236" s="46">
        <f t="shared" si="44"/>
        <v>16951.6484375</v>
      </c>
      <c r="R236" s="46">
        <f t="shared" si="45"/>
        <v>-27283.678160156247</v>
      </c>
      <c r="S236" s="51">
        <f t="shared" si="46"/>
        <v>-10332.029722656247</v>
      </c>
    </row>
    <row r="237" spans="2:19" x14ac:dyDescent="0.25">
      <c r="B237" s="42">
        <f t="shared" si="53"/>
        <v>224</v>
      </c>
      <c r="C237" s="59"/>
      <c r="D237" s="48">
        <f t="shared" si="48"/>
        <v>105544.80677467468</v>
      </c>
      <c r="E237" s="59"/>
      <c r="F237" s="48">
        <f t="shared" si="49"/>
        <v>-84475.307975727905</v>
      </c>
      <c r="G237" s="59"/>
      <c r="H237" s="48">
        <f t="shared" si="50"/>
        <v>21069.498798946777</v>
      </c>
      <c r="I237" s="48">
        <f t="shared" si="51"/>
        <v>-9238010.533880394</v>
      </c>
      <c r="J237" s="41">
        <f t="shared" si="54"/>
        <v>21069.498798946781</v>
      </c>
      <c r="K237" s="41">
        <f t="shared" si="54"/>
        <v>0.111</v>
      </c>
      <c r="O237" s="49">
        <v>224</v>
      </c>
      <c r="P237" s="51">
        <f t="shared" si="43"/>
        <v>-2983490.125</v>
      </c>
      <c r="Q237" s="46">
        <f t="shared" si="44"/>
        <v>16951.6484375</v>
      </c>
      <c r="R237" s="46">
        <f t="shared" si="45"/>
        <v>-27440.480908203121</v>
      </c>
      <c r="S237" s="51">
        <f t="shared" si="46"/>
        <v>-10488.832470703121</v>
      </c>
    </row>
    <row r="238" spans="2:19" x14ac:dyDescent="0.25">
      <c r="B238" s="42">
        <f t="shared" si="53"/>
        <v>225</v>
      </c>
      <c r="C238" s="59"/>
      <c r="D238" s="48">
        <f t="shared" si="48"/>
        <v>106521.09623734042</v>
      </c>
      <c r="E238" s="59"/>
      <c r="F238" s="48">
        <f t="shared" si="49"/>
        <v>-85451.597438393641</v>
      </c>
      <c r="G238" s="59"/>
      <c r="H238" s="48">
        <f t="shared" si="50"/>
        <v>21069.498798946777</v>
      </c>
      <c r="I238" s="48">
        <f t="shared" si="51"/>
        <v>-9344531.6301177349</v>
      </c>
      <c r="J238" s="41">
        <f t="shared" ref="J238:K253" si="55">J237</f>
        <v>21069.498798946781</v>
      </c>
      <c r="K238" s="41">
        <f t="shared" si="55"/>
        <v>0.111</v>
      </c>
      <c r="O238" s="49">
        <v>225</v>
      </c>
      <c r="P238" s="51">
        <f t="shared" si="43"/>
        <v>-3000441.7734375</v>
      </c>
      <c r="Q238" s="46">
        <f t="shared" si="44"/>
        <v>16951.6484375</v>
      </c>
      <c r="R238" s="46">
        <f t="shared" si="45"/>
        <v>-27597.283656250002</v>
      </c>
      <c r="S238" s="51">
        <f t="shared" si="46"/>
        <v>-10645.635218750002</v>
      </c>
    </row>
    <row r="239" spans="2:19" x14ac:dyDescent="0.25">
      <c r="B239" s="42">
        <f t="shared" si="53"/>
        <v>226</v>
      </c>
      <c r="C239" s="59"/>
      <c r="D239" s="48">
        <f t="shared" si="48"/>
        <v>107506.41637753582</v>
      </c>
      <c r="E239" s="59"/>
      <c r="F239" s="48">
        <f t="shared" si="49"/>
        <v>-86436.91757858904</v>
      </c>
      <c r="G239" s="59"/>
      <c r="H239" s="48">
        <f t="shared" si="50"/>
        <v>21069.498798946777</v>
      </c>
      <c r="I239" s="48">
        <f t="shared" si="51"/>
        <v>-9452038.04649527</v>
      </c>
      <c r="J239" s="41">
        <f t="shared" si="55"/>
        <v>21069.498798946781</v>
      </c>
      <c r="K239" s="41">
        <f t="shared" si="55"/>
        <v>0.111</v>
      </c>
      <c r="O239" s="49">
        <v>226</v>
      </c>
      <c r="P239" s="51">
        <f t="shared" si="43"/>
        <v>-3017393.421875</v>
      </c>
      <c r="Q239" s="46">
        <f t="shared" si="44"/>
        <v>16951.6484375</v>
      </c>
      <c r="R239" s="46">
        <f t="shared" si="45"/>
        <v>-27754.086404296875</v>
      </c>
      <c r="S239" s="51">
        <f t="shared" si="46"/>
        <v>-10802.437966796875</v>
      </c>
    </row>
    <row r="240" spans="2:19" x14ac:dyDescent="0.25">
      <c r="B240" s="42">
        <f t="shared" si="53"/>
        <v>227</v>
      </c>
      <c r="C240" s="59"/>
      <c r="D240" s="48">
        <f t="shared" si="48"/>
        <v>108500.85072902802</v>
      </c>
      <c r="E240" s="59"/>
      <c r="F240" s="48">
        <f t="shared" si="49"/>
        <v>-87431.351930081248</v>
      </c>
      <c r="G240" s="59"/>
      <c r="H240" s="48">
        <f t="shared" si="50"/>
        <v>21069.498798946777</v>
      </c>
      <c r="I240" s="48">
        <f t="shared" si="51"/>
        <v>-9560538.8972242977</v>
      </c>
      <c r="J240" s="41">
        <f t="shared" si="55"/>
        <v>21069.498798946781</v>
      </c>
      <c r="K240" s="41">
        <f t="shared" si="55"/>
        <v>0.111</v>
      </c>
      <c r="O240" s="49">
        <v>227</v>
      </c>
      <c r="P240" s="51">
        <f t="shared" si="43"/>
        <v>-3034345.0703125</v>
      </c>
      <c r="Q240" s="46">
        <f t="shared" si="44"/>
        <v>16951.6484375</v>
      </c>
      <c r="R240" s="46">
        <f t="shared" si="45"/>
        <v>-27910.889152343749</v>
      </c>
      <c r="S240" s="51">
        <f t="shared" si="46"/>
        <v>-10959.240714843749</v>
      </c>
    </row>
    <row r="241" spans="2:19" x14ac:dyDescent="0.25">
      <c r="B241" s="42">
        <f t="shared" si="53"/>
        <v>228</v>
      </c>
      <c r="C241" s="59"/>
      <c r="D241" s="48">
        <f t="shared" si="48"/>
        <v>109504.48359827153</v>
      </c>
      <c r="E241" s="59"/>
      <c r="F241" s="48">
        <f t="shared" si="49"/>
        <v>-88434.984799324753</v>
      </c>
      <c r="G241" s="59"/>
      <c r="H241" s="48">
        <f t="shared" si="50"/>
        <v>21069.498798946777</v>
      </c>
      <c r="I241" s="48">
        <f t="shared" si="51"/>
        <v>-9670043.3808225691</v>
      </c>
      <c r="J241" s="41">
        <f t="shared" si="55"/>
        <v>21069.498798946781</v>
      </c>
      <c r="K241" s="41">
        <f t="shared" si="55"/>
        <v>0.111</v>
      </c>
      <c r="O241" s="49">
        <v>228</v>
      </c>
      <c r="P241" s="51">
        <f t="shared" si="43"/>
        <v>-3051296.71875</v>
      </c>
      <c r="Q241" s="46">
        <f t="shared" si="44"/>
        <v>16951.6484375</v>
      </c>
      <c r="R241" s="46">
        <f t="shared" si="45"/>
        <v>-28067.69190039063</v>
      </c>
      <c r="S241" s="51">
        <f t="shared" si="46"/>
        <v>-11116.04346289063</v>
      </c>
    </row>
    <row r="242" spans="2:19" x14ac:dyDescent="0.25">
      <c r="B242" s="42">
        <f t="shared" si="53"/>
        <v>229</v>
      </c>
      <c r="C242" s="59"/>
      <c r="D242" s="48">
        <f t="shared" si="48"/>
        <v>110517.40007155554</v>
      </c>
      <c r="E242" s="59"/>
      <c r="F242" s="48">
        <f t="shared" si="49"/>
        <v>-89447.901272608768</v>
      </c>
      <c r="G242" s="59"/>
      <c r="H242" s="48">
        <f t="shared" si="50"/>
        <v>21069.498798946777</v>
      </c>
      <c r="I242" s="48">
        <f t="shared" si="51"/>
        <v>-9780560.7808941249</v>
      </c>
      <c r="J242" s="41">
        <f t="shared" si="55"/>
        <v>21069.498798946781</v>
      </c>
      <c r="K242" s="41">
        <f t="shared" si="55"/>
        <v>0.111</v>
      </c>
      <c r="O242" s="49">
        <v>229</v>
      </c>
      <c r="P242" s="51">
        <f t="shared" ref="P242:P305" si="56">P241-Q242</f>
        <v>-3068248.3671875</v>
      </c>
      <c r="Q242" s="46">
        <f t="shared" ref="Q242:Q305" si="57">Q241</f>
        <v>16951.6484375</v>
      </c>
      <c r="R242" s="46">
        <f t="shared" ref="R242:R305" si="58">(((P241*$R$7/360))*$U$6)</f>
        <v>-28224.4946484375</v>
      </c>
      <c r="S242" s="51">
        <f t="shared" ref="S242:S305" si="59">+Q242+R242</f>
        <v>-11272.8462109375</v>
      </c>
    </row>
    <row r="243" spans="2:19" x14ac:dyDescent="0.25">
      <c r="B243" s="42">
        <f t="shared" si="53"/>
        <v>230</v>
      </c>
      <c r="C243" s="59"/>
      <c r="D243" s="48">
        <f t="shared" si="48"/>
        <v>111539.68602221743</v>
      </c>
      <c r="E243" s="59"/>
      <c r="F243" s="48">
        <f t="shared" si="49"/>
        <v>-90470.187223270652</v>
      </c>
      <c r="G243" s="59"/>
      <c r="H243" s="48">
        <f t="shared" si="50"/>
        <v>21069.498798946777</v>
      </c>
      <c r="I243" s="48">
        <f t="shared" si="51"/>
        <v>-9892100.4669163432</v>
      </c>
      <c r="J243" s="41">
        <f t="shared" si="55"/>
        <v>21069.498798946781</v>
      </c>
      <c r="K243" s="41">
        <f t="shared" si="55"/>
        <v>0.111</v>
      </c>
      <c r="O243" s="49">
        <v>230</v>
      </c>
      <c r="P243" s="51">
        <f t="shared" si="56"/>
        <v>-3085200.015625</v>
      </c>
      <c r="Q243" s="46">
        <f t="shared" si="57"/>
        <v>16951.6484375</v>
      </c>
      <c r="R243" s="46">
        <f t="shared" si="58"/>
        <v>-28381.297396484373</v>
      </c>
      <c r="S243" s="51">
        <f t="shared" si="59"/>
        <v>-11429.648958984373</v>
      </c>
    </row>
    <row r="244" spans="2:19" x14ac:dyDescent="0.25">
      <c r="B244" s="42">
        <f t="shared" si="53"/>
        <v>231</v>
      </c>
      <c r="C244" s="59"/>
      <c r="D244" s="48">
        <f t="shared" si="48"/>
        <v>112571.42811792296</v>
      </c>
      <c r="E244" s="59"/>
      <c r="F244" s="48">
        <f t="shared" si="49"/>
        <v>-91501.929318976181</v>
      </c>
      <c r="G244" s="59"/>
      <c r="H244" s="48">
        <f t="shared" si="50"/>
        <v>21069.498798946777</v>
      </c>
      <c r="I244" s="48">
        <f t="shared" si="51"/>
        <v>-10004671.895034267</v>
      </c>
      <c r="J244" s="41">
        <f t="shared" si="55"/>
        <v>21069.498798946781</v>
      </c>
      <c r="K244" s="41">
        <f t="shared" si="55"/>
        <v>0.111</v>
      </c>
      <c r="O244" s="49">
        <v>231</v>
      </c>
      <c r="P244" s="51">
        <f t="shared" si="56"/>
        <v>-3102151.6640625</v>
      </c>
      <c r="Q244" s="46">
        <f t="shared" si="57"/>
        <v>16951.6484375</v>
      </c>
      <c r="R244" s="46">
        <f t="shared" si="58"/>
        <v>-28538.100144531247</v>
      </c>
      <c r="S244" s="51">
        <f t="shared" si="59"/>
        <v>-11586.451707031247</v>
      </c>
    </row>
    <row r="245" spans="2:19" x14ac:dyDescent="0.25">
      <c r="B245" s="42">
        <f t="shared" si="53"/>
        <v>232</v>
      </c>
      <c r="C245" s="59"/>
      <c r="D245" s="48">
        <f t="shared" si="48"/>
        <v>113612.71382801374</v>
      </c>
      <c r="E245" s="59"/>
      <c r="F245" s="48">
        <f t="shared" si="49"/>
        <v>-92543.215029066967</v>
      </c>
      <c r="G245" s="59"/>
      <c r="H245" s="48">
        <f t="shared" si="50"/>
        <v>21069.498798946777</v>
      </c>
      <c r="I245" s="48">
        <f t="shared" si="51"/>
        <v>-10118284.608862281</v>
      </c>
      <c r="J245" s="41">
        <f t="shared" si="55"/>
        <v>21069.498798946781</v>
      </c>
      <c r="K245" s="41">
        <f t="shared" si="55"/>
        <v>0.111</v>
      </c>
      <c r="O245" s="49">
        <v>232</v>
      </c>
      <c r="P245" s="51">
        <f t="shared" si="56"/>
        <v>-3119103.3125</v>
      </c>
      <c r="Q245" s="46">
        <f t="shared" si="57"/>
        <v>16951.6484375</v>
      </c>
      <c r="R245" s="46">
        <f t="shared" si="58"/>
        <v>-28694.902892578128</v>
      </c>
      <c r="S245" s="51">
        <f t="shared" si="59"/>
        <v>-11743.254455078128</v>
      </c>
    </row>
    <row r="246" spans="2:19" x14ac:dyDescent="0.25">
      <c r="B246" s="42">
        <f t="shared" si="53"/>
        <v>233</v>
      </c>
      <c r="C246" s="59"/>
      <c r="D246" s="48">
        <f t="shared" si="48"/>
        <v>114663.63143092288</v>
      </c>
      <c r="E246" s="59"/>
      <c r="F246" s="48">
        <f t="shared" si="49"/>
        <v>-93594.132631976099</v>
      </c>
      <c r="G246" s="59"/>
      <c r="H246" s="48">
        <f t="shared" si="50"/>
        <v>21069.498798946777</v>
      </c>
      <c r="I246" s="48">
        <f t="shared" si="51"/>
        <v>-10232948.240293203</v>
      </c>
      <c r="J246" s="41">
        <f t="shared" si="55"/>
        <v>21069.498798946781</v>
      </c>
      <c r="K246" s="41">
        <f t="shared" si="55"/>
        <v>0.111</v>
      </c>
      <c r="O246" s="49">
        <v>233</v>
      </c>
      <c r="P246" s="51">
        <f t="shared" si="56"/>
        <v>-3136054.9609375</v>
      </c>
      <c r="Q246" s="46">
        <f t="shared" si="57"/>
        <v>16951.6484375</v>
      </c>
      <c r="R246" s="46">
        <f t="shared" si="58"/>
        <v>-28851.705640625001</v>
      </c>
      <c r="S246" s="51">
        <f t="shared" si="59"/>
        <v>-11900.057203125001</v>
      </c>
    </row>
    <row r="247" spans="2:19" x14ac:dyDescent="0.25">
      <c r="B247" s="42">
        <f t="shared" si="53"/>
        <v>234</v>
      </c>
      <c r="C247" s="59"/>
      <c r="D247" s="48">
        <f t="shared" si="48"/>
        <v>115724.2700216589</v>
      </c>
      <c r="E247" s="59"/>
      <c r="F247" s="48">
        <f t="shared" si="49"/>
        <v>-94654.771222712123</v>
      </c>
      <c r="G247" s="59"/>
      <c r="H247" s="48">
        <f t="shared" si="50"/>
        <v>21069.498798946777</v>
      </c>
      <c r="I247" s="48">
        <f t="shared" si="51"/>
        <v>-10348672.510314861</v>
      </c>
      <c r="J247" s="41">
        <f t="shared" si="55"/>
        <v>21069.498798946781</v>
      </c>
      <c r="K247" s="41">
        <f t="shared" si="55"/>
        <v>0.111</v>
      </c>
      <c r="O247" s="49">
        <v>234</v>
      </c>
      <c r="P247" s="51">
        <f t="shared" si="56"/>
        <v>-3153006.609375</v>
      </c>
      <c r="Q247" s="46">
        <f t="shared" si="57"/>
        <v>16951.6484375</v>
      </c>
      <c r="R247" s="46">
        <f t="shared" si="58"/>
        <v>-29008.508388671875</v>
      </c>
      <c r="S247" s="51">
        <f t="shared" si="59"/>
        <v>-12056.859951171875</v>
      </c>
    </row>
    <row r="248" spans="2:19" x14ac:dyDescent="0.25">
      <c r="B248" s="42">
        <f t="shared" si="53"/>
        <v>235</v>
      </c>
      <c r="C248" s="59"/>
      <c r="D248" s="48">
        <f t="shared" si="48"/>
        <v>116794.71951935923</v>
      </c>
      <c r="E248" s="59"/>
      <c r="F248" s="48">
        <f t="shared" si="49"/>
        <v>-95725.220720412457</v>
      </c>
      <c r="G248" s="59"/>
      <c r="H248" s="48">
        <f t="shared" si="50"/>
        <v>21069.498798946777</v>
      </c>
      <c r="I248" s="48">
        <f t="shared" si="51"/>
        <v>-10465467.229834221</v>
      </c>
      <c r="J248" s="41">
        <f t="shared" si="55"/>
        <v>21069.498798946781</v>
      </c>
      <c r="K248" s="41">
        <f t="shared" si="55"/>
        <v>0.111</v>
      </c>
      <c r="O248" s="49">
        <v>235</v>
      </c>
      <c r="P248" s="51">
        <f t="shared" si="56"/>
        <v>-3169958.2578125</v>
      </c>
      <c r="Q248" s="46">
        <f t="shared" si="57"/>
        <v>16951.6484375</v>
      </c>
      <c r="R248" s="46">
        <f t="shared" si="58"/>
        <v>-29165.311136718752</v>
      </c>
      <c r="S248" s="51">
        <f t="shared" si="59"/>
        <v>-12213.662699218752</v>
      </c>
    </row>
    <row r="249" spans="2:19" x14ac:dyDescent="0.25">
      <c r="B249" s="42">
        <f t="shared" si="53"/>
        <v>236</v>
      </c>
      <c r="C249" s="59"/>
      <c r="D249" s="48">
        <f t="shared" si="48"/>
        <v>117875.07067491332</v>
      </c>
      <c r="E249" s="59"/>
      <c r="F249" s="48">
        <f t="shared" si="49"/>
        <v>-96805.571875966547</v>
      </c>
      <c r="G249" s="59"/>
      <c r="H249" s="48">
        <f t="shared" si="50"/>
        <v>21069.498798946777</v>
      </c>
      <c r="I249" s="48">
        <f t="shared" si="51"/>
        <v>-10583342.300509134</v>
      </c>
      <c r="J249" s="41">
        <f t="shared" si="55"/>
        <v>21069.498798946781</v>
      </c>
      <c r="K249" s="41">
        <f t="shared" si="55"/>
        <v>0.111</v>
      </c>
      <c r="O249" s="49">
        <v>236</v>
      </c>
      <c r="P249" s="51">
        <f t="shared" si="56"/>
        <v>-3186909.90625</v>
      </c>
      <c r="Q249" s="46">
        <f t="shared" si="57"/>
        <v>16951.6484375</v>
      </c>
      <c r="R249" s="46">
        <f t="shared" si="58"/>
        <v>-29322.113884765626</v>
      </c>
      <c r="S249" s="51">
        <f t="shared" si="59"/>
        <v>-12370.465447265626</v>
      </c>
    </row>
    <row r="250" spans="2:19" x14ac:dyDescent="0.25">
      <c r="B250" s="42">
        <f t="shared" si="53"/>
        <v>237</v>
      </c>
      <c r="C250" s="59"/>
      <c r="D250" s="48">
        <f t="shared" si="48"/>
        <v>118965.41507865627</v>
      </c>
      <c r="E250" s="59"/>
      <c r="F250" s="48">
        <f t="shared" si="49"/>
        <v>-97895.91627970949</v>
      </c>
      <c r="G250" s="59"/>
      <c r="H250" s="48">
        <f t="shared" si="50"/>
        <v>21069.498798946777</v>
      </c>
      <c r="I250" s="48">
        <f t="shared" si="51"/>
        <v>-10702307.715587791</v>
      </c>
      <c r="J250" s="41">
        <f t="shared" si="55"/>
        <v>21069.498798946781</v>
      </c>
      <c r="K250" s="41">
        <f t="shared" si="55"/>
        <v>0.111</v>
      </c>
      <c r="O250" s="49">
        <v>237</v>
      </c>
      <c r="P250" s="51">
        <f t="shared" si="56"/>
        <v>-3203861.5546875</v>
      </c>
      <c r="Q250" s="46">
        <f t="shared" si="57"/>
        <v>16951.6484375</v>
      </c>
      <c r="R250" s="46">
        <f t="shared" si="58"/>
        <v>-29478.916632812499</v>
      </c>
      <c r="S250" s="51">
        <f t="shared" si="59"/>
        <v>-12527.268195312499</v>
      </c>
    </row>
    <row r="251" spans="2:19" x14ac:dyDescent="0.25">
      <c r="B251" s="42">
        <f t="shared" si="53"/>
        <v>238</v>
      </c>
      <c r="C251" s="59"/>
      <c r="D251" s="48">
        <f t="shared" si="48"/>
        <v>120065.84516813385</v>
      </c>
      <c r="E251" s="59"/>
      <c r="F251" s="48">
        <f t="shared" si="49"/>
        <v>-98996.346369187071</v>
      </c>
      <c r="G251" s="59"/>
      <c r="H251" s="48">
        <f t="shared" si="50"/>
        <v>21069.498798946777</v>
      </c>
      <c r="I251" s="48">
        <f t="shared" si="51"/>
        <v>-10822373.560755925</v>
      </c>
      <c r="J251" s="41">
        <f t="shared" si="55"/>
        <v>21069.498798946781</v>
      </c>
      <c r="K251" s="41">
        <f t="shared" si="55"/>
        <v>0.111</v>
      </c>
      <c r="O251" s="49">
        <v>238</v>
      </c>
      <c r="P251" s="51">
        <f t="shared" si="56"/>
        <v>-3220813.203125</v>
      </c>
      <c r="Q251" s="46">
        <f t="shared" si="57"/>
        <v>16951.6484375</v>
      </c>
      <c r="R251" s="46">
        <f t="shared" si="58"/>
        <v>-29635.719380859377</v>
      </c>
      <c r="S251" s="51">
        <f t="shared" si="59"/>
        <v>-12684.070943359377</v>
      </c>
    </row>
    <row r="252" spans="2:19" x14ac:dyDescent="0.25">
      <c r="B252" s="42">
        <f t="shared" si="53"/>
        <v>239</v>
      </c>
      <c r="C252" s="59"/>
      <c r="D252" s="48">
        <f t="shared" si="48"/>
        <v>121176.45423593908</v>
      </c>
      <c r="E252" s="59"/>
      <c r="F252" s="48">
        <f t="shared" si="49"/>
        <v>-100106.9554369923</v>
      </c>
      <c r="G252" s="59"/>
      <c r="H252" s="48">
        <f t="shared" si="50"/>
        <v>21069.498798946777</v>
      </c>
      <c r="I252" s="48">
        <f t="shared" si="51"/>
        <v>-10943550.014991865</v>
      </c>
      <c r="J252" s="41">
        <f t="shared" si="55"/>
        <v>21069.498798946781</v>
      </c>
      <c r="K252" s="41">
        <f t="shared" si="55"/>
        <v>0.111</v>
      </c>
      <c r="O252" s="49">
        <v>239</v>
      </c>
      <c r="P252" s="51">
        <f t="shared" si="56"/>
        <v>-3237764.8515625</v>
      </c>
      <c r="Q252" s="46">
        <f t="shared" si="57"/>
        <v>16951.6484375</v>
      </c>
      <c r="R252" s="46">
        <f t="shared" si="58"/>
        <v>-29792.522128906254</v>
      </c>
      <c r="S252" s="51">
        <f t="shared" si="59"/>
        <v>-12840.873691406254</v>
      </c>
    </row>
    <row r="253" spans="2:19" x14ac:dyDescent="0.25">
      <c r="B253" s="42">
        <f t="shared" si="53"/>
        <v>240</v>
      </c>
      <c r="C253" s="59"/>
      <c r="D253" s="48">
        <f t="shared" si="48"/>
        <v>122297.33643762153</v>
      </c>
      <c r="E253" s="59"/>
      <c r="F253" s="48">
        <f t="shared" si="49"/>
        <v>-101227.83763867475</v>
      </c>
      <c r="G253" s="62"/>
      <c r="H253" s="48">
        <f t="shared" si="50"/>
        <v>21069.498798946777</v>
      </c>
      <c r="I253" s="48">
        <f t="shared" si="51"/>
        <v>-11065847.351429487</v>
      </c>
      <c r="J253" s="41">
        <f t="shared" si="55"/>
        <v>21069.498798946781</v>
      </c>
      <c r="K253" s="41">
        <f t="shared" si="55"/>
        <v>0.111</v>
      </c>
      <c r="O253" s="49">
        <v>240</v>
      </c>
      <c r="P253" s="51">
        <f t="shared" si="56"/>
        <v>-3254716.5</v>
      </c>
      <c r="Q253" s="46">
        <f t="shared" si="57"/>
        <v>16951.6484375</v>
      </c>
      <c r="R253" s="46">
        <f t="shared" si="58"/>
        <v>-29949.324876953127</v>
      </c>
      <c r="S253" s="51">
        <f t="shared" si="59"/>
        <v>-12997.676439453127</v>
      </c>
    </row>
    <row r="254" spans="2:19" x14ac:dyDescent="0.25">
      <c r="B254" s="42">
        <f t="shared" si="53"/>
        <v>241</v>
      </c>
      <c r="C254" s="63"/>
      <c r="D254" s="48">
        <f t="shared" si="48"/>
        <v>123428.58679966953</v>
      </c>
      <c r="E254" s="59"/>
      <c r="F254" s="48">
        <f t="shared" si="49"/>
        <v>-102359.08800072275</v>
      </c>
      <c r="G254" s="62"/>
      <c r="H254" s="48">
        <f t="shared" si="50"/>
        <v>21069.498798946777</v>
      </c>
      <c r="I254" s="48">
        <f t="shared" si="51"/>
        <v>-11189275.938229157</v>
      </c>
      <c r="J254" s="41">
        <f t="shared" ref="J254:K269" si="60">J253</f>
        <v>21069.498798946781</v>
      </c>
      <c r="K254" s="41">
        <f t="shared" si="60"/>
        <v>0.111</v>
      </c>
      <c r="O254" s="49">
        <v>241</v>
      </c>
      <c r="P254" s="51">
        <f t="shared" si="56"/>
        <v>-3271668.1484375</v>
      </c>
      <c r="Q254" s="46">
        <f t="shared" si="57"/>
        <v>16951.6484375</v>
      </c>
      <c r="R254" s="46">
        <f t="shared" si="58"/>
        <v>-30106.127625000001</v>
      </c>
      <c r="S254" s="51">
        <f t="shared" si="59"/>
        <v>-13154.479187500001</v>
      </c>
    </row>
    <row r="255" spans="2:19" x14ac:dyDescent="0.25">
      <c r="B255" s="42">
        <f t="shared" si="53"/>
        <v>242</v>
      </c>
      <c r="C255" s="59"/>
      <c r="D255" s="48">
        <f t="shared" si="48"/>
        <v>124570.30122756648</v>
      </c>
      <c r="E255" s="59"/>
      <c r="F255" s="48">
        <f t="shared" si="49"/>
        <v>-103500.8024286197</v>
      </c>
      <c r="G255" s="62"/>
      <c r="H255" s="48">
        <f t="shared" si="50"/>
        <v>21069.498798946777</v>
      </c>
      <c r="I255" s="48">
        <f t="shared" si="51"/>
        <v>-11313846.239456723</v>
      </c>
      <c r="J255" s="41">
        <f t="shared" si="60"/>
        <v>21069.498798946781</v>
      </c>
      <c r="K255" s="41">
        <f t="shared" si="60"/>
        <v>0.111</v>
      </c>
      <c r="O255" s="49">
        <v>242</v>
      </c>
      <c r="P255" s="51">
        <f t="shared" si="56"/>
        <v>-3288619.796875</v>
      </c>
      <c r="Q255" s="46">
        <f t="shared" si="57"/>
        <v>16951.6484375</v>
      </c>
      <c r="R255" s="46">
        <f t="shared" si="58"/>
        <v>-30262.930373046875</v>
      </c>
      <c r="S255" s="51">
        <f t="shared" si="59"/>
        <v>-13311.281935546875</v>
      </c>
    </row>
    <row r="256" spans="2:19" x14ac:dyDescent="0.25">
      <c r="B256" s="42">
        <f t="shared" si="53"/>
        <v>243</v>
      </c>
      <c r="C256" s="59"/>
      <c r="D256" s="48">
        <f t="shared" si="48"/>
        <v>125722.57651392146</v>
      </c>
      <c r="E256" s="59"/>
      <c r="F256" s="48">
        <f t="shared" si="49"/>
        <v>-104653.07771497469</v>
      </c>
      <c r="G256" s="62"/>
      <c r="H256" s="48">
        <f t="shared" si="50"/>
        <v>21069.498798946777</v>
      </c>
      <c r="I256" s="48">
        <f t="shared" si="51"/>
        <v>-11439568.815970644</v>
      </c>
      <c r="J256" s="41">
        <f t="shared" si="60"/>
        <v>21069.498798946781</v>
      </c>
      <c r="K256" s="41">
        <f t="shared" si="60"/>
        <v>0.111</v>
      </c>
      <c r="O256" s="49">
        <v>243</v>
      </c>
      <c r="P256" s="51">
        <f t="shared" si="56"/>
        <v>-3305571.4453125</v>
      </c>
      <c r="Q256" s="46">
        <f t="shared" si="57"/>
        <v>16951.6484375</v>
      </c>
      <c r="R256" s="46">
        <f t="shared" si="58"/>
        <v>-30419.733121093752</v>
      </c>
      <c r="S256" s="51">
        <f t="shared" si="59"/>
        <v>-13468.084683593752</v>
      </c>
    </row>
    <row r="257" spans="2:19" x14ac:dyDescent="0.25">
      <c r="B257" s="42">
        <f t="shared" si="53"/>
        <v>244</v>
      </c>
      <c r="C257" s="59"/>
      <c r="D257" s="48">
        <f t="shared" si="48"/>
        <v>126885.51034667523</v>
      </c>
      <c r="E257" s="59"/>
      <c r="F257" s="48">
        <f t="shared" si="49"/>
        <v>-105816.01154772846</v>
      </c>
      <c r="G257" s="62"/>
      <c r="H257" s="48">
        <f t="shared" si="50"/>
        <v>21069.498798946777</v>
      </c>
      <c r="I257" s="48">
        <f t="shared" si="51"/>
        <v>-11566454.32631732</v>
      </c>
      <c r="J257" s="41">
        <f t="shared" si="60"/>
        <v>21069.498798946781</v>
      </c>
      <c r="K257" s="41">
        <f t="shared" si="60"/>
        <v>0.111</v>
      </c>
      <c r="O257" s="49">
        <v>244</v>
      </c>
      <c r="P257" s="51">
        <f t="shared" si="56"/>
        <v>-3322523.09375</v>
      </c>
      <c r="Q257" s="46">
        <f t="shared" si="57"/>
        <v>16951.6484375</v>
      </c>
      <c r="R257" s="46">
        <f t="shared" si="58"/>
        <v>-30576.535869140625</v>
      </c>
      <c r="S257" s="51">
        <f t="shared" si="59"/>
        <v>-13624.887431640625</v>
      </c>
    </row>
    <row r="258" spans="2:19" x14ac:dyDescent="0.25">
      <c r="B258" s="42">
        <f t="shared" si="53"/>
        <v>245</v>
      </c>
      <c r="C258" s="59"/>
      <c r="D258" s="48">
        <f t="shared" si="48"/>
        <v>128059.20131738199</v>
      </c>
      <c r="E258" s="59"/>
      <c r="F258" s="48">
        <f t="shared" si="49"/>
        <v>-106989.70251843521</v>
      </c>
      <c r="G258" s="62"/>
      <c r="H258" s="48">
        <f t="shared" si="50"/>
        <v>21069.498798946777</v>
      </c>
      <c r="I258" s="48">
        <f t="shared" si="51"/>
        <v>-11694513.527634701</v>
      </c>
      <c r="J258" s="41">
        <f t="shared" si="60"/>
        <v>21069.498798946781</v>
      </c>
      <c r="K258" s="41">
        <f t="shared" si="60"/>
        <v>0.111</v>
      </c>
      <c r="O258" s="49">
        <v>245</v>
      </c>
      <c r="P258" s="51">
        <f t="shared" si="56"/>
        <v>-3339474.7421875</v>
      </c>
      <c r="Q258" s="46">
        <f t="shared" si="57"/>
        <v>16951.6484375</v>
      </c>
      <c r="R258" s="46">
        <f t="shared" si="58"/>
        <v>-30733.338617187506</v>
      </c>
      <c r="S258" s="51">
        <f t="shared" si="59"/>
        <v>-13781.690179687506</v>
      </c>
    </row>
    <row r="259" spans="2:19" x14ac:dyDescent="0.25">
      <c r="B259" s="42">
        <f t="shared" si="53"/>
        <v>246</v>
      </c>
      <c r="C259" s="59"/>
      <c r="D259" s="48">
        <f t="shared" si="48"/>
        <v>129243.74892956775</v>
      </c>
      <c r="E259" s="59"/>
      <c r="F259" s="48">
        <f t="shared" si="49"/>
        <v>-108174.25013062097</v>
      </c>
      <c r="G259" s="62"/>
      <c r="H259" s="48">
        <f t="shared" si="50"/>
        <v>21069.498798946777</v>
      </c>
      <c r="I259" s="48">
        <f t="shared" si="51"/>
        <v>-11823757.276564268</v>
      </c>
      <c r="J259" s="41">
        <f t="shared" si="60"/>
        <v>21069.498798946781</v>
      </c>
      <c r="K259" s="41">
        <f t="shared" si="60"/>
        <v>0.111</v>
      </c>
      <c r="O259" s="49">
        <v>246</v>
      </c>
      <c r="P259" s="51">
        <f t="shared" si="56"/>
        <v>-3356426.390625</v>
      </c>
      <c r="Q259" s="46">
        <f t="shared" si="57"/>
        <v>16951.6484375</v>
      </c>
      <c r="R259" s="46">
        <f t="shared" si="58"/>
        <v>-30890.14136523438</v>
      </c>
      <c r="S259" s="51">
        <f t="shared" si="59"/>
        <v>-13938.49292773438</v>
      </c>
    </row>
    <row r="260" spans="2:19" x14ac:dyDescent="0.25">
      <c r="B260" s="42">
        <f t="shared" si="53"/>
        <v>247</v>
      </c>
      <c r="C260" s="59"/>
      <c r="D260" s="48">
        <f t="shared" si="48"/>
        <v>130439.25360716626</v>
      </c>
      <c r="E260" s="59"/>
      <c r="F260" s="48">
        <f t="shared" si="49"/>
        <v>-109369.75480821948</v>
      </c>
      <c r="G260" s="62"/>
      <c r="H260" s="48">
        <f t="shared" si="50"/>
        <v>21069.498798946777</v>
      </c>
      <c r="I260" s="48">
        <f t="shared" si="51"/>
        <v>-11954196.530171435</v>
      </c>
      <c r="J260" s="41">
        <f t="shared" si="60"/>
        <v>21069.498798946781</v>
      </c>
      <c r="K260" s="41">
        <f t="shared" si="60"/>
        <v>0.111</v>
      </c>
      <c r="O260" s="49">
        <v>247</v>
      </c>
      <c r="P260" s="51">
        <f t="shared" si="56"/>
        <v>-3373378.0390625</v>
      </c>
      <c r="Q260" s="46">
        <f t="shared" si="57"/>
        <v>16951.6484375</v>
      </c>
      <c r="R260" s="46">
        <f t="shared" si="58"/>
        <v>-31046.94411328125</v>
      </c>
      <c r="S260" s="51">
        <f t="shared" si="59"/>
        <v>-14095.29567578125</v>
      </c>
    </row>
    <row r="261" spans="2:19" x14ac:dyDescent="0.25">
      <c r="B261" s="42">
        <f t="shared" si="53"/>
        <v>248</v>
      </c>
      <c r="C261" s="59"/>
      <c r="D261" s="48">
        <f t="shared" si="48"/>
        <v>131645.81670303256</v>
      </c>
      <c r="E261" s="59"/>
      <c r="F261" s="48">
        <f t="shared" si="49"/>
        <v>-110576.31790408578</v>
      </c>
      <c r="G261" s="62"/>
      <c r="H261" s="48">
        <f t="shared" si="50"/>
        <v>21069.498798946777</v>
      </c>
      <c r="I261" s="48">
        <f t="shared" si="51"/>
        <v>-12085842.346874468</v>
      </c>
      <c r="J261" s="41">
        <f t="shared" si="60"/>
        <v>21069.498798946781</v>
      </c>
      <c r="K261" s="41">
        <f t="shared" si="60"/>
        <v>0.111</v>
      </c>
      <c r="O261" s="49">
        <v>248</v>
      </c>
      <c r="P261" s="51">
        <f t="shared" si="56"/>
        <v>-3390329.6875</v>
      </c>
      <c r="Q261" s="46">
        <f t="shared" si="57"/>
        <v>16951.6484375</v>
      </c>
      <c r="R261" s="46">
        <f t="shared" si="58"/>
        <v>-31203.746861328123</v>
      </c>
      <c r="S261" s="51">
        <f t="shared" si="59"/>
        <v>-14252.098423828123</v>
      </c>
    </row>
    <row r="262" spans="2:19" x14ac:dyDescent="0.25">
      <c r="B262" s="42">
        <f t="shared" si="53"/>
        <v>249</v>
      </c>
      <c r="C262" s="59"/>
      <c r="D262" s="48">
        <f t="shared" si="48"/>
        <v>132863.54050753562</v>
      </c>
      <c r="E262" s="59"/>
      <c r="F262" s="48">
        <f t="shared" si="49"/>
        <v>-111794.04170858883</v>
      </c>
      <c r="G262" s="62"/>
      <c r="H262" s="48">
        <f t="shared" si="50"/>
        <v>21069.498798946792</v>
      </c>
      <c r="I262" s="48">
        <f t="shared" si="51"/>
        <v>-12218705.887382004</v>
      </c>
      <c r="J262" s="41">
        <f t="shared" si="60"/>
        <v>21069.498798946781</v>
      </c>
      <c r="K262" s="41">
        <f t="shared" si="60"/>
        <v>0.111</v>
      </c>
      <c r="O262" s="49">
        <v>249</v>
      </c>
      <c r="P262" s="51">
        <f t="shared" si="56"/>
        <v>-3407281.3359375</v>
      </c>
      <c r="Q262" s="46">
        <f t="shared" si="57"/>
        <v>16951.6484375</v>
      </c>
      <c r="R262" s="46">
        <f t="shared" si="58"/>
        <v>-31360.549609375004</v>
      </c>
      <c r="S262" s="51">
        <f t="shared" si="59"/>
        <v>-14408.901171875004</v>
      </c>
    </row>
    <row r="263" spans="2:19" x14ac:dyDescent="0.25">
      <c r="B263" s="42">
        <f t="shared" si="53"/>
        <v>250</v>
      </c>
      <c r="C263" s="59"/>
      <c r="D263" s="48">
        <f t="shared" si="48"/>
        <v>134092.52825723033</v>
      </c>
      <c r="E263" s="59"/>
      <c r="F263" s="48">
        <f t="shared" si="49"/>
        <v>-113023.02945828355</v>
      </c>
      <c r="G263" s="62"/>
      <c r="H263" s="48">
        <f t="shared" si="50"/>
        <v>21069.498798946777</v>
      </c>
      <c r="I263" s="48">
        <f t="shared" si="51"/>
        <v>-12352798.415639235</v>
      </c>
      <c r="J263" s="41">
        <f t="shared" si="60"/>
        <v>21069.498798946781</v>
      </c>
      <c r="K263" s="41">
        <f t="shared" si="60"/>
        <v>0.111</v>
      </c>
      <c r="O263" s="49">
        <v>250</v>
      </c>
      <c r="P263" s="51">
        <f t="shared" si="56"/>
        <v>-3424232.984375</v>
      </c>
      <c r="Q263" s="46">
        <f t="shared" si="57"/>
        <v>16951.6484375</v>
      </c>
      <c r="R263" s="46">
        <f t="shared" si="58"/>
        <v>-31517.352357421878</v>
      </c>
      <c r="S263" s="51">
        <f t="shared" si="59"/>
        <v>-14565.703919921878</v>
      </c>
    </row>
    <row r="264" spans="2:19" x14ac:dyDescent="0.25">
      <c r="B264" s="42">
        <f t="shared" si="53"/>
        <v>251</v>
      </c>
      <c r="C264" s="59"/>
      <c r="D264" s="48">
        <f t="shared" si="48"/>
        <v>135332.8841436097</v>
      </c>
      <c r="E264" s="59"/>
      <c r="F264" s="48">
        <f t="shared" si="49"/>
        <v>-114263.38534466292</v>
      </c>
      <c r="G264" s="62"/>
      <c r="H264" s="48">
        <f t="shared" si="50"/>
        <v>21069.498798946777</v>
      </c>
      <c r="I264" s="48">
        <f t="shared" si="51"/>
        <v>-12488131.299782844</v>
      </c>
      <c r="J264" s="41">
        <f t="shared" si="60"/>
        <v>21069.498798946781</v>
      </c>
      <c r="K264" s="41">
        <f t="shared" si="60"/>
        <v>0.111</v>
      </c>
      <c r="O264" s="49">
        <v>251</v>
      </c>
      <c r="P264" s="51">
        <f t="shared" si="56"/>
        <v>-3441184.6328125</v>
      </c>
      <c r="Q264" s="46">
        <f t="shared" si="57"/>
        <v>16951.6484375</v>
      </c>
      <c r="R264" s="46">
        <f t="shared" si="58"/>
        <v>-31674.155105468752</v>
      </c>
      <c r="S264" s="51">
        <f t="shared" si="59"/>
        <v>-14722.506667968752</v>
      </c>
    </row>
    <row r="265" spans="2:19" x14ac:dyDescent="0.25">
      <c r="B265" s="42">
        <f t="shared" si="53"/>
        <v>252</v>
      </c>
      <c r="C265" s="59"/>
      <c r="D265" s="48">
        <f t="shared" si="48"/>
        <v>136584.71332193809</v>
      </c>
      <c r="E265" s="59"/>
      <c r="F265" s="48">
        <f t="shared" si="49"/>
        <v>-115515.21452299131</v>
      </c>
      <c r="G265" s="62"/>
      <c r="H265" s="48">
        <f t="shared" si="50"/>
        <v>21069.498798946777</v>
      </c>
      <c r="I265" s="48">
        <f t="shared" si="51"/>
        <v>-12624716.013104782</v>
      </c>
      <c r="J265" s="41">
        <f t="shared" si="60"/>
        <v>21069.498798946781</v>
      </c>
      <c r="K265" s="41">
        <f t="shared" si="60"/>
        <v>0.111</v>
      </c>
      <c r="O265" s="49">
        <v>252</v>
      </c>
      <c r="P265" s="51">
        <f t="shared" si="56"/>
        <v>-3458136.28125</v>
      </c>
      <c r="Q265" s="46">
        <f t="shared" si="57"/>
        <v>16951.6484375</v>
      </c>
      <c r="R265" s="46">
        <f t="shared" si="58"/>
        <v>-31830.957853515625</v>
      </c>
      <c r="S265" s="51">
        <f t="shared" si="59"/>
        <v>-14879.309416015625</v>
      </c>
    </row>
    <row r="266" spans="2:19" x14ac:dyDescent="0.25">
      <c r="B266" s="42">
        <f t="shared" si="53"/>
        <v>253</v>
      </c>
      <c r="C266" s="59"/>
      <c r="D266" s="48">
        <f t="shared" si="48"/>
        <v>137848.12192016601</v>
      </c>
      <c r="E266" s="59"/>
      <c r="F266" s="48">
        <f t="shared" si="49"/>
        <v>-116778.62312121922</v>
      </c>
      <c r="G266" s="62"/>
      <c r="H266" s="48">
        <f t="shared" si="50"/>
        <v>21069.498798946792</v>
      </c>
      <c r="I266" s="48">
        <f t="shared" si="51"/>
        <v>-12762564.135024948</v>
      </c>
      <c r="J266" s="41">
        <f t="shared" si="60"/>
        <v>21069.498798946781</v>
      </c>
      <c r="K266" s="41">
        <f t="shared" si="60"/>
        <v>0.111</v>
      </c>
      <c r="O266" s="49">
        <v>253</v>
      </c>
      <c r="P266" s="51">
        <f t="shared" si="56"/>
        <v>-3475087.9296875</v>
      </c>
      <c r="Q266" s="46">
        <f t="shared" si="57"/>
        <v>16951.6484375</v>
      </c>
      <c r="R266" s="46">
        <f t="shared" si="58"/>
        <v>-31987.760601562506</v>
      </c>
      <c r="S266" s="51">
        <f t="shared" si="59"/>
        <v>-15036.112164062506</v>
      </c>
    </row>
    <row r="267" spans="2:19" x14ac:dyDescent="0.25">
      <c r="B267" s="42">
        <f t="shared" si="53"/>
        <v>254</v>
      </c>
      <c r="C267" s="59"/>
      <c r="D267" s="48">
        <f t="shared" si="48"/>
        <v>139123.21704792755</v>
      </c>
      <c r="E267" s="59"/>
      <c r="F267" s="48">
        <f t="shared" si="49"/>
        <v>-118053.71824898077</v>
      </c>
      <c r="G267" s="62"/>
      <c r="H267" s="48">
        <f t="shared" si="50"/>
        <v>21069.498798946777</v>
      </c>
      <c r="I267" s="48">
        <f t="shared" si="51"/>
        <v>-12901687.352072876</v>
      </c>
      <c r="J267" s="41">
        <f t="shared" si="60"/>
        <v>21069.498798946781</v>
      </c>
      <c r="K267" s="41">
        <f t="shared" si="60"/>
        <v>0.111</v>
      </c>
      <c r="O267" s="49">
        <v>254</v>
      </c>
      <c r="P267" s="51">
        <f t="shared" si="56"/>
        <v>-3492039.578125</v>
      </c>
      <c r="Q267" s="46">
        <f t="shared" si="57"/>
        <v>16951.6484375</v>
      </c>
      <c r="R267" s="46">
        <f t="shared" si="58"/>
        <v>-32144.563349609376</v>
      </c>
      <c r="S267" s="51">
        <f t="shared" si="59"/>
        <v>-15192.914912109376</v>
      </c>
    </row>
    <row r="268" spans="2:19" x14ac:dyDescent="0.25">
      <c r="B268" s="42">
        <f t="shared" si="53"/>
        <v>255</v>
      </c>
      <c r="C268" s="59"/>
      <c r="D268" s="48">
        <f t="shared" si="48"/>
        <v>140410.10680562089</v>
      </c>
      <c r="E268" s="59"/>
      <c r="F268" s="48">
        <f t="shared" si="49"/>
        <v>-119340.6080066741</v>
      </c>
      <c r="G268" s="62"/>
      <c r="H268" s="48">
        <f t="shared" si="50"/>
        <v>21069.498798946792</v>
      </c>
      <c r="I268" s="48">
        <f t="shared" si="51"/>
        <v>-13042097.458878497</v>
      </c>
      <c r="J268" s="41">
        <f t="shared" si="60"/>
        <v>21069.498798946781</v>
      </c>
      <c r="K268" s="41">
        <f t="shared" si="60"/>
        <v>0.111</v>
      </c>
      <c r="O268" s="49">
        <v>255</v>
      </c>
      <c r="P268" s="51">
        <f t="shared" si="56"/>
        <v>-3508991.2265625</v>
      </c>
      <c r="Q268" s="46">
        <f t="shared" si="57"/>
        <v>16951.6484375</v>
      </c>
      <c r="R268" s="46">
        <f t="shared" si="58"/>
        <v>-32301.36609765625</v>
      </c>
      <c r="S268" s="51">
        <f t="shared" si="59"/>
        <v>-15349.71766015625</v>
      </c>
    </row>
    <row r="269" spans="2:19" x14ac:dyDescent="0.25">
      <c r="B269" s="42">
        <f t="shared" si="53"/>
        <v>256</v>
      </c>
      <c r="C269" s="59"/>
      <c r="D269" s="48">
        <f t="shared" si="48"/>
        <v>141708.90029357286</v>
      </c>
      <c r="E269" s="59"/>
      <c r="F269" s="48">
        <f t="shared" si="49"/>
        <v>-120639.40149462609</v>
      </c>
      <c r="G269" s="62"/>
      <c r="H269" s="48">
        <f t="shared" si="50"/>
        <v>21069.498798946777</v>
      </c>
      <c r="I269" s="48">
        <f t="shared" si="51"/>
        <v>-13183806.35917207</v>
      </c>
      <c r="J269" s="41">
        <f t="shared" si="60"/>
        <v>21069.498798946781</v>
      </c>
      <c r="K269" s="41">
        <f t="shared" si="60"/>
        <v>0.111</v>
      </c>
      <c r="O269" s="49">
        <v>256</v>
      </c>
      <c r="P269" s="51">
        <f t="shared" si="56"/>
        <v>-3525942.875</v>
      </c>
      <c r="Q269" s="46">
        <f t="shared" si="57"/>
        <v>16951.6484375</v>
      </c>
      <c r="R269" s="46">
        <f t="shared" si="58"/>
        <v>-32458.168845703123</v>
      </c>
      <c r="S269" s="51">
        <f t="shared" si="59"/>
        <v>-15506.520408203123</v>
      </c>
    </row>
    <row r="270" spans="2:19" x14ac:dyDescent="0.25">
      <c r="B270" s="42">
        <f t="shared" si="53"/>
        <v>257</v>
      </c>
      <c r="C270" s="59"/>
      <c r="D270" s="48">
        <f t="shared" ref="D270:D313" si="61">J269-F270</f>
        <v>143019.70762128843</v>
      </c>
      <c r="E270" s="59"/>
      <c r="F270" s="48">
        <f t="shared" ref="F270:F313" si="62">(I269*K268)/12</f>
        <v>-121950.20882234165</v>
      </c>
      <c r="G270" s="62"/>
      <c r="H270" s="48">
        <f t="shared" ref="H270:H313" si="63">D270+F270</f>
        <v>21069.498798946777</v>
      </c>
      <c r="I270" s="48">
        <f t="shared" ref="I270:I313" si="64">I269-D270</f>
        <v>-13326826.066793358</v>
      </c>
      <c r="J270" s="41">
        <f t="shared" ref="J270:K285" si="65">J269</f>
        <v>21069.498798946781</v>
      </c>
      <c r="K270" s="41">
        <f t="shared" si="65"/>
        <v>0.111</v>
      </c>
      <c r="O270" s="49">
        <v>257</v>
      </c>
      <c r="P270" s="51">
        <f t="shared" si="56"/>
        <v>-3542894.5234375</v>
      </c>
      <c r="Q270" s="46">
        <f t="shared" si="57"/>
        <v>16951.6484375</v>
      </c>
      <c r="R270" s="46">
        <f t="shared" si="58"/>
        <v>-32614.971593750004</v>
      </c>
      <c r="S270" s="51">
        <f t="shared" si="59"/>
        <v>-15663.323156250004</v>
      </c>
    </row>
    <row r="271" spans="2:19" x14ac:dyDescent="0.25">
      <c r="B271" s="42">
        <f t="shared" ref="B271:B313" si="66">B270+1</f>
        <v>258</v>
      </c>
      <c r="C271" s="59"/>
      <c r="D271" s="48">
        <f t="shared" si="61"/>
        <v>144342.63991678535</v>
      </c>
      <c r="E271" s="59"/>
      <c r="F271" s="48">
        <f t="shared" si="62"/>
        <v>-123273.14111783856</v>
      </c>
      <c r="G271" s="62"/>
      <c r="H271" s="48">
        <f t="shared" si="63"/>
        <v>21069.498798946792</v>
      </c>
      <c r="I271" s="48">
        <f t="shared" si="64"/>
        <v>-13471168.706710143</v>
      </c>
      <c r="J271" s="41">
        <f t="shared" si="65"/>
        <v>21069.498798946781</v>
      </c>
      <c r="K271" s="41">
        <f t="shared" si="65"/>
        <v>0.111</v>
      </c>
      <c r="O271" s="49">
        <v>258</v>
      </c>
      <c r="P271" s="51">
        <f t="shared" si="56"/>
        <v>-3559846.171875</v>
      </c>
      <c r="Q271" s="46">
        <f t="shared" si="57"/>
        <v>16951.6484375</v>
      </c>
      <c r="R271" s="46">
        <f t="shared" si="58"/>
        <v>-32771.774341796874</v>
      </c>
      <c r="S271" s="51">
        <f t="shared" si="59"/>
        <v>-15820.125904296874</v>
      </c>
    </row>
    <row r="272" spans="2:19" x14ac:dyDescent="0.25">
      <c r="B272" s="42">
        <f t="shared" si="66"/>
        <v>259</v>
      </c>
      <c r="C272" s="59"/>
      <c r="D272" s="48">
        <f t="shared" si="61"/>
        <v>145677.80933601561</v>
      </c>
      <c r="E272" s="59"/>
      <c r="F272" s="48">
        <f t="shared" si="62"/>
        <v>-124608.31053706883</v>
      </c>
      <c r="G272" s="62"/>
      <c r="H272" s="48">
        <f t="shared" si="63"/>
        <v>21069.498798946777</v>
      </c>
      <c r="I272" s="48">
        <f t="shared" si="64"/>
        <v>-13616846.516046159</v>
      </c>
      <c r="J272" s="41">
        <f t="shared" si="65"/>
        <v>21069.498798946781</v>
      </c>
      <c r="K272" s="41">
        <f t="shared" si="65"/>
        <v>0.111</v>
      </c>
      <c r="O272" s="49">
        <v>259</v>
      </c>
      <c r="P272" s="51">
        <f t="shared" si="56"/>
        <v>-3576797.8203125</v>
      </c>
      <c r="Q272" s="46">
        <f t="shared" si="57"/>
        <v>16951.6484375</v>
      </c>
      <c r="R272" s="46">
        <f t="shared" si="58"/>
        <v>-32928.577089843748</v>
      </c>
      <c r="S272" s="51">
        <f t="shared" si="59"/>
        <v>-15976.928652343748</v>
      </c>
    </row>
    <row r="273" spans="2:19" x14ac:dyDescent="0.25">
      <c r="B273" s="42">
        <f t="shared" si="66"/>
        <v>260</v>
      </c>
      <c r="C273" s="59"/>
      <c r="D273" s="48">
        <f t="shared" si="61"/>
        <v>147025.32907237374</v>
      </c>
      <c r="E273" s="59"/>
      <c r="F273" s="48">
        <f t="shared" si="62"/>
        <v>-125955.83027342697</v>
      </c>
      <c r="G273" s="62"/>
      <c r="H273" s="48">
        <f t="shared" si="63"/>
        <v>21069.498798946777</v>
      </c>
      <c r="I273" s="48">
        <f t="shared" si="64"/>
        <v>-13763871.845118532</v>
      </c>
      <c r="J273" s="41">
        <f t="shared" si="65"/>
        <v>21069.498798946781</v>
      </c>
      <c r="K273" s="41">
        <f t="shared" si="65"/>
        <v>0.111</v>
      </c>
      <c r="O273" s="49">
        <v>260</v>
      </c>
      <c r="P273" s="51">
        <f t="shared" si="56"/>
        <v>-3593749.46875</v>
      </c>
      <c r="Q273" s="46">
        <f t="shared" si="57"/>
        <v>16951.6484375</v>
      </c>
      <c r="R273" s="46">
        <f t="shared" si="58"/>
        <v>-33085.379837890621</v>
      </c>
      <c r="S273" s="51">
        <f t="shared" si="59"/>
        <v>-16133.731400390621</v>
      </c>
    </row>
    <row r="274" spans="2:19" x14ac:dyDescent="0.25">
      <c r="B274" s="42">
        <f t="shared" si="66"/>
        <v>261</v>
      </c>
      <c r="C274" s="59"/>
      <c r="D274" s="48">
        <f t="shared" si="61"/>
        <v>148385.31336629321</v>
      </c>
      <c r="E274" s="59"/>
      <c r="F274" s="48">
        <f t="shared" si="62"/>
        <v>-127315.81456734642</v>
      </c>
      <c r="G274" s="62"/>
      <c r="H274" s="48">
        <f t="shared" si="63"/>
        <v>21069.498798946792</v>
      </c>
      <c r="I274" s="48">
        <f t="shared" si="64"/>
        <v>-13912257.158484826</v>
      </c>
      <c r="J274" s="41">
        <f t="shared" si="65"/>
        <v>21069.498798946781</v>
      </c>
      <c r="K274" s="41">
        <f t="shared" si="65"/>
        <v>0.111</v>
      </c>
      <c r="O274" s="49">
        <v>261</v>
      </c>
      <c r="P274" s="51">
        <f t="shared" si="56"/>
        <v>-3610701.1171875</v>
      </c>
      <c r="Q274" s="46">
        <f t="shared" si="57"/>
        <v>16951.6484375</v>
      </c>
      <c r="R274" s="46">
        <f t="shared" si="58"/>
        <v>-33242.182585937502</v>
      </c>
      <c r="S274" s="51">
        <f t="shared" si="59"/>
        <v>-16290.534148437502</v>
      </c>
    </row>
    <row r="275" spans="2:19" x14ac:dyDescent="0.25">
      <c r="B275" s="42">
        <f t="shared" si="66"/>
        <v>262</v>
      </c>
      <c r="C275" s="59"/>
      <c r="D275" s="48">
        <f t="shared" si="61"/>
        <v>149757.87751493143</v>
      </c>
      <c r="E275" s="59"/>
      <c r="F275" s="48">
        <f t="shared" si="62"/>
        <v>-128688.37871598464</v>
      </c>
      <c r="G275" s="62"/>
      <c r="H275" s="48">
        <f t="shared" si="63"/>
        <v>21069.498798946792</v>
      </c>
      <c r="I275" s="48">
        <f t="shared" si="64"/>
        <v>-14062015.035999758</v>
      </c>
      <c r="J275" s="41">
        <f t="shared" si="65"/>
        <v>21069.498798946781</v>
      </c>
      <c r="K275" s="41">
        <f t="shared" si="65"/>
        <v>0.111</v>
      </c>
      <c r="O275" s="49">
        <v>262</v>
      </c>
      <c r="P275" s="51">
        <f t="shared" si="56"/>
        <v>-3627652.765625</v>
      </c>
      <c r="Q275" s="46">
        <f t="shared" si="57"/>
        <v>16951.6484375</v>
      </c>
      <c r="R275" s="46">
        <f t="shared" si="58"/>
        <v>-33398.985333984376</v>
      </c>
      <c r="S275" s="51">
        <f t="shared" si="59"/>
        <v>-16447.336896484376</v>
      </c>
    </row>
    <row r="276" spans="2:19" x14ac:dyDescent="0.25">
      <c r="B276" s="42">
        <f t="shared" si="66"/>
        <v>263</v>
      </c>
      <c r="C276" s="59"/>
      <c r="D276" s="48">
        <f t="shared" si="61"/>
        <v>151143.13788194454</v>
      </c>
      <c r="E276" s="59"/>
      <c r="F276" s="48">
        <f t="shared" si="62"/>
        <v>-130073.63908299776</v>
      </c>
      <c r="G276" s="62"/>
      <c r="H276" s="48">
        <f t="shared" si="63"/>
        <v>21069.498798946777</v>
      </c>
      <c r="I276" s="48">
        <f t="shared" si="64"/>
        <v>-14213158.173881702</v>
      </c>
      <c r="J276" s="41">
        <f t="shared" si="65"/>
        <v>21069.498798946781</v>
      </c>
      <c r="K276" s="41">
        <f t="shared" si="65"/>
        <v>0.111</v>
      </c>
      <c r="O276" s="49">
        <v>263</v>
      </c>
      <c r="P276" s="51">
        <f t="shared" si="56"/>
        <v>-3644604.4140625</v>
      </c>
      <c r="Q276" s="46">
        <f t="shared" si="57"/>
        <v>16951.6484375</v>
      </c>
      <c r="R276" s="46">
        <f t="shared" si="58"/>
        <v>-33555.788082031249</v>
      </c>
      <c r="S276" s="51">
        <f t="shared" si="59"/>
        <v>-16604.139644531249</v>
      </c>
    </row>
    <row r="277" spans="2:19" x14ac:dyDescent="0.25">
      <c r="B277" s="42">
        <f t="shared" si="66"/>
        <v>264</v>
      </c>
      <c r="C277" s="59"/>
      <c r="D277" s="48">
        <f t="shared" si="61"/>
        <v>152541.21190735252</v>
      </c>
      <c r="E277" s="59"/>
      <c r="F277" s="48">
        <f t="shared" si="62"/>
        <v>-131471.71310840573</v>
      </c>
      <c r="G277" s="62"/>
      <c r="H277" s="48">
        <f t="shared" si="63"/>
        <v>21069.498798946792</v>
      </c>
      <c r="I277" s="48">
        <f t="shared" si="64"/>
        <v>-14365699.385789055</v>
      </c>
      <c r="J277" s="41">
        <f t="shared" si="65"/>
        <v>21069.498798946781</v>
      </c>
      <c r="K277" s="41">
        <f t="shared" si="65"/>
        <v>0.111</v>
      </c>
      <c r="O277" s="49">
        <v>264</v>
      </c>
      <c r="P277" s="51">
        <f t="shared" si="56"/>
        <v>-3661556.0625</v>
      </c>
      <c r="Q277" s="46">
        <f t="shared" si="57"/>
        <v>16951.6484375</v>
      </c>
      <c r="R277" s="46">
        <f t="shared" si="58"/>
        <v>-33712.590830078123</v>
      </c>
      <c r="S277" s="51">
        <f t="shared" si="59"/>
        <v>-16760.942392578123</v>
      </c>
    </row>
    <row r="278" spans="2:19" x14ac:dyDescent="0.25">
      <c r="B278" s="42">
        <f t="shared" si="66"/>
        <v>265</v>
      </c>
      <c r="C278" s="59"/>
      <c r="D278" s="48">
        <f t="shared" si="61"/>
        <v>153952.21811749556</v>
      </c>
      <c r="E278" s="59"/>
      <c r="F278" s="48">
        <f t="shared" si="62"/>
        <v>-132882.71931854877</v>
      </c>
      <c r="G278" s="62"/>
      <c r="H278" s="48">
        <f t="shared" si="63"/>
        <v>21069.498798946792</v>
      </c>
      <c r="I278" s="48">
        <f t="shared" si="64"/>
        <v>-14519651.603906551</v>
      </c>
      <c r="J278" s="41">
        <f t="shared" si="65"/>
        <v>21069.498798946781</v>
      </c>
      <c r="K278" s="41">
        <f t="shared" si="65"/>
        <v>0.111</v>
      </c>
      <c r="O278" s="49">
        <v>265</v>
      </c>
      <c r="P278" s="51">
        <f t="shared" si="56"/>
        <v>-3678507.7109375</v>
      </c>
      <c r="Q278" s="46">
        <f t="shared" si="57"/>
        <v>16951.6484375</v>
      </c>
      <c r="R278" s="46">
        <f t="shared" si="58"/>
        <v>-33869.393578124997</v>
      </c>
      <c r="S278" s="51">
        <f t="shared" si="59"/>
        <v>-16917.745140624997</v>
      </c>
    </row>
    <row r="279" spans="2:19" x14ac:dyDescent="0.25">
      <c r="B279" s="42">
        <f t="shared" si="66"/>
        <v>266</v>
      </c>
      <c r="C279" s="59"/>
      <c r="D279" s="48">
        <f t="shared" si="61"/>
        <v>155376.27613508239</v>
      </c>
      <c r="E279" s="59"/>
      <c r="F279" s="48">
        <f t="shared" si="62"/>
        <v>-134306.77733613559</v>
      </c>
      <c r="G279" s="62"/>
      <c r="H279" s="48">
        <f t="shared" si="63"/>
        <v>21069.498798946792</v>
      </c>
      <c r="I279" s="48">
        <f t="shared" si="64"/>
        <v>-14675027.880041635</v>
      </c>
      <c r="J279" s="41">
        <f t="shared" si="65"/>
        <v>21069.498798946781</v>
      </c>
      <c r="K279" s="41">
        <f t="shared" si="65"/>
        <v>0.111</v>
      </c>
      <c r="O279" s="49">
        <v>266</v>
      </c>
      <c r="P279" s="51">
        <f t="shared" si="56"/>
        <v>-3695459.359375</v>
      </c>
      <c r="Q279" s="46">
        <f t="shared" si="57"/>
        <v>16951.6484375</v>
      </c>
      <c r="R279" s="46">
        <f t="shared" si="58"/>
        <v>-34026.196326171877</v>
      </c>
      <c r="S279" s="51">
        <f t="shared" si="59"/>
        <v>-17074.547888671877</v>
      </c>
    </row>
    <row r="280" spans="2:19" x14ac:dyDescent="0.25">
      <c r="B280" s="42">
        <f t="shared" si="66"/>
        <v>267</v>
      </c>
      <c r="C280" s="59"/>
      <c r="D280" s="48">
        <f t="shared" si="61"/>
        <v>156813.50668933193</v>
      </c>
      <c r="E280" s="59"/>
      <c r="F280" s="48">
        <f t="shared" si="62"/>
        <v>-135744.00789038514</v>
      </c>
      <c r="G280" s="62"/>
      <c r="H280" s="48">
        <f t="shared" si="63"/>
        <v>21069.498798946792</v>
      </c>
      <c r="I280" s="48">
        <f t="shared" si="64"/>
        <v>-14831841.386730967</v>
      </c>
      <c r="J280" s="41">
        <f t="shared" si="65"/>
        <v>21069.498798946781</v>
      </c>
      <c r="K280" s="41">
        <f t="shared" si="65"/>
        <v>0.111</v>
      </c>
      <c r="O280" s="49">
        <v>267</v>
      </c>
      <c r="P280" s="51">
        <f t="shared" si="56"/>
        <v>-3712411.0078125</v>
      </c>
      <c r="Q280" s="46">
        <f t="shared" si="57"/>
        <v>16951.6484375</v>
      </c>
      <c r="R280" s="46">
        <f t="shared" si="58"/>
        <v>-34182.999074218751</v>
      </c>
      <c r="S280" s="51">
        <f t="shared" si="59"/>
        <v>-17231.350636718751</v>
      </c>
    </row>
    <row r="281" spans="2:19" x14ac:dyDescent="0.25">
      <c r="B281" s="42">
        <f t="shared" si="66"/>
        <v>268</v>
      </c>
      <c r="C281" s="59"/>
      <c r="D281" s="48">
        <f t="shared" si="61"/>
        <v>158264.03162620825</v>
      </c>
      <c r="E281" s="59"/>
      <c r="F281" s="48">
        <f t="shared" si="62"/>
        <v>-137194.53282726146</v>
      </c>
      <c r="G281" s="62"/>
      <c r="H281" s="48">
        <f t="shared" si="63"/>
        <v>21069.498798946792</v>
      </c>
      <c r="I281" s="48">
        <f t="shared" si="64"/>
        <v>-14990105.418357175</v>
      </c>
      <c r="J281" s="41">
        <f t="shared" si="65"/>
        <v>21069.498798946781</v>
      </c>
      <c r="K281" s="41">
        <f t="shared" si="65"/>
        <v>0.111</v>
      </c>
      <c r="O281" s="49">
        <v>268</v>
      </c>
      <c r="P281" s="51">
        <f t="shared" si="56"/>
        <v>-3729362.65625</v>
      </c>
      <c r="Q281" s="46">
        <f t="shared" si="57"/>
        <v>16951.6484375</v>
      </c>
      <c r="R281" s="46">
        <f t="shared" si="58"/>
        <v>-34339.801822265625</v>
      </c>
      <c r="S281" s="51">
        <f t="shared" si="59"/>
        <v>-17388.153384765625</v>
      </c>
    </row>
    <row r="282" spans="2:19" x14ac:dyDescent="0.25">
      <c r="B282" s="42">
        <f t="shared" si="66"/>
        <v>269</v>
      </c>
      <c r="C282" s="59"/>
      <c r="D282" s="48">
        <f t="shared" si="61"/>
        <v>159727.97391875068</v>
      </c>
      <c r="E282" s="59"/>
      <c r="F282" s="48">
        <f t="shared" si="62"/>
        <v>-138658.47511980389</v>
      </c>
      <c r="G282" s="62"/>
      <c r="H282" s="48">
        <f t="shared" si="63"/>
        <v>21069.498798946792</v>
      </c>
      <c r="I282" s="48">
        <f t="shared" si="64"/>
        <v>-15149833.392275926</v>
      </c>
      <c r="J282" s="41">
        <f t="shared" si="65"/>
        <v>21069.498798946781</v>
      </c>
      <c r="K282" s="41">
        <f t="shared" si="65"/>
        <v>0.111</v>
      </c>
      <c r="O282" s="49">
        <v>269</v>
      </c>
      <c r="P282" s="51">
        <f t="shared" si="56"/>
        <v>-3746314.3046875</v>
      </c>
      <c r="Q282" s="46">
        <f t="shared" si="57"/>
        <v>16951.6484375</v>
      </c>
      <c r="R282" s="46">
        <f t="shared" si="58"/>
        <v>-34496.604570312498</v>
      </c>
      <c r="S282" s="51">
        <f t="shared" si="59"/>
        <v>-17544.956132812498</v>
      </c>
    </row>
    <row r="283" spans="2:19" x14ac:dyDescent="0.25">
      <c r="B283" s="42">
        <f t="shared" si="66"/>
        <v>270</v>
      </c>
      <c r="C283" s="59"/>
      <c r="D283" s="48">
        <f t="shared" si="61"/>
        <v>161205.4576774991</v>
      </c>
      <c r="E283" s="59"/>
      <c r="F283" s="48">
        <f t="shared" si="62"/>
        <v>-140135.95887855231</v>
      </c>
      <c r="G283" s="62"/>
      <c r="H283" s="48">
        <f t="shared" si="63"/>
        <v>21069.498798946792</v>
      </c>
      <c r="I283" s="48">
        <f t="shared" si="64"/>
        <v>-15311038.849953424</v>
      </c>
      <c r="J283" s="41">
        <f t="shared" si="65"/>
        <v>21069.498798946781</v>
      </c>
      <c r="K283" s="41">
        <f t="shared" si="65"/>
        <v>0.111</v>
      </c>
      <c r="O283" s="49">
        <v>270</v>
      </c>
      <c r="P283" s="51">
        <f t="shared" si="56"/>
        <v>-3763265.953125</v>
      </c>
      <c r="Q283" s="46">
        <f t="shared" si="57"/>
        <v>16951.6484375</v>
      </c>
      <c r="R283" s="46">
        <f t="shared" si="58"/>
        <v>-34653.407318359372</v>
      </c>
      <c r="S283" s="51">
        <f t="shared" si="59"/>
        <v>-17701.758880859372</v>
      </c>
    </row>
    <row r="284" spans="2:19" x14ac:dyDescent="0.25">
      <c r="B284" s="42">
        <f t="shared" si="66"/>
        <v>271</v>
      </c>
      <c r="C284" s="59"/>
      <c r="D284" s="48">
        <f t="shared" si="61"/>
        <v>162696.60816101596</v>
      </c>
      <c r="E284" s="59"/>
      <c r="F284" s="48">
        <f t="shared" si="62"/>
        <v>-141627.10936206917</v>
      </c>
      <c r="G284" s="62"/>
      <c r="H284" s="48">
        <f t="shared" si="63"/>
        <v>21069.498798946792</v>
      </c>
      <c r="I284" s="48">
        <f t="shared" si="64"/>
        <v>-15473735.45811444</v>
      </c>
      <c r="J284" s="41">
        <f t="shared" si="65"/>
        <v>21069.498798946781</v>
      </c>
      <c r="K284" s="41">
        <f t="shared" si="65"/>
        <v>0.111</v>
      </c>
      <c r="O284" s="49">
        <v>271</v>
      </c>
      <c r="P284" s="51">
        <f t="shared" si="56"/>
        <v>-3780217.6015625</v>
      </c>
      <c r="Q284" s="46">
        <f t="shared" si="57"/>
        <v>16951.6484375</v>
      </c>
      <c r="R284" s="46">
        <f t="shared" si="58"/>
        <v>-34810.210066406245</v>
      </c>
      <c r="S284" s="51">
        <f t="shared" si="59"/>
        <v>-17858.561628906245</v>
      </c>
    </row>
    <row r="285" spans="2:19" x14ac:dyDescent="0.25">
      <c r="B285" s="42">
        <f t="shared" si="66"/>
        <v>272</v>
      </c>
      <c r="C285" s="59"/>
      <c r="D285" s="48">
        <f t="shared" si="61"/>
        <v>164201.55178650536</v>
      </c>
      <c r="E285" s="59"/>
      <c r="F285" s="48">
        <f t="shared" si="62"/>
        <v>-143132.05298755856</v>
      </c>
      <c r="G285" s="62"/>
      <c r="H285" s="48">
        <f t="shared" si="63"/>
        <v>21069.498798946792</v>
      </c>
      <c r="I285" s="48">
        <f t="shared" si="64"/>
        <v>-15637937.009900944</v>
      </c>
      <c r="J285" s="41">
        <f t="shared" si="65"/>
        <v>21069.498798946781</v>
      </c>
      <c r="K285" s="41">
        <f t="shared" si="65"/>
        <v>0.111</v>
      </c>
      <c r="O285" s="49">
        <v>272</v>
      </c>
      <c r="P285" s="51">
        <f t="shared" si="56"/>
        <v>-3797169.25</v>
      </c>
      <c r="Q285" s="46">
        <f t="shared" si="57"/>
        <v>16951.6484375</v>
      </c>
      <c r="R285" s="46">
        <f t="shared" si="58"/>
        <v>-34967.012814453119</v>
      </c>
      <c r="S285" s="51">
        <f t="shared" si="59"/>
        <v>-18015.364376953119</v>
      </c>
    </row>
    <row r="286" spans="2:19" x14ac:dyDescent="0.25">
      <c r="B286" s="42">
        <f t="shared" si="66"/>
        <v>273</v>
      </c>
      <c r="C286" s="59"/>
      <c r="D286" s="48">
        <f t="shared" si="61"/>
        <v>165720.41614053052</v>
      </c>
      <c r="E286" s="59"/>
      <c r="F286" s="48">
        <f t="shared" si="62"/>
        <v>-144650.91734158373</v>
      </c>
      <c r="G286" s="62"/>
      <c r="H286" s="48">
        <f t="shared" si="63"/>
        <v>21069.498798946792</v>
      </c>
      <c r="I286" s="48">
        <f t="shared" si="64"/>
        <v>-15803657.426041475</v>
      </c>
      <c r="J286" s="41">
        <f t="shared" ref="J286:K301" si="67">J285</f>
        <v>21069.498798946781</v>
      </c>
      <c r="K286" s="41">
        <f t="shared" si="67"/>
        <v>0.111</v>
      </c>
      <c r="O286" s="49">
        <v>273</v>
      </c>
      <c r="P286" s="51">
        <f t="shared" si="56"/>
        <v>-3814120.8984375</v>
      </c>
      <c r="Q286" s="46">
        <f t="shared" si="57"/>
        <v>16951.6484375</v>
      </c>
      <c r="R286" s="46">
        <f t="shared" si="58"/>
        <v>-35123.8155625</v>
      </c>
      <c r="S286" s="51">
        <f t="shared" si="59"/>
        <v>-18172.167125</v>
      </c>
    </row>
    <row r="287" spans="2:19" x14ac:dyDescent="0.25">
      <c r="B287" s="42">
        <f t="shared" si="66"/>
        <v>274</v>
      </c>
      <c r="C287" s="59"/>
      <c r="D287" s="48">
        <f t="shared" si="61"/>
        <v>167253.32998983044</v>
      </c>
      <c r="E287" s="59"/>
      <c r="F287" s="48">
        <f t="shared" si="62"/>
        <v>-146183.83119088365</v>
      </c>
      <c r="G287" s="62"/>
      <c r="H287" s="48">
        <f t="shared" si="63"/>
        <v>21069.498798946792</v>
      </c>
      <c r="I287" s="48">
        <f t="shared" si="64"/>
        <v>-15970910.756031305</v>
      </c>
      <c r="J287" s="41">
        <f t="shared" si="67"/>
        <v>21069.498798946781</v>
      </c>
      <c r="K287" s="41">
        <f t="shared" si="67"/>
        <v>0.111</v>
      </c>
      <c r="O287" s="49">
        <v>274</v>
      </c>
      <c r="P287" s="51">
        <f t="shared" si="56"/>
        <v>-3831072.546875</v>
      </c>
      <c r="Q287" s="46">
        <f t="shared" si="57"/>
        <v>16951.6484375</v>
      </c>
      <c r="R287" s="46">
        <f t="shared" si="58"/>
        <v>-35280.618310546874</v>
      </c>
      <c r="S287" s="51">
        <f t="shared" si="59"/>
        <v>-18328.969873046874</v>
      </c>
    </row>
    <row r="288" spans="2:19" x14ac:dyDescent="0.25">
      <c r="B288" s="42">
        <f t="shared" si="66"/>
        <v>275</v>
      </c>
      <c r="C288" s="59"/>
      <c r="D288" s="48">
        <f t="shared" si="61"/>
        <v>168800.42329223637</v>
      </c>
      <c r="E288" s="59"/>
      <c r="F288" s="48">
        <f t="shared" si="62"/>
        <v>-147730.92449328958</v>
      </c>
      <c r="G288" s="62"/>
      <c r="H288" s="48">
        <f t="shared" si="63"/>
        <v>21069.498798946792</v>
      </c>
      <c r="I288" s="48">
        <f t="shared" si="64"/>
        <v>-16139711.179323541</v>
      </c>
      <c r="J288" s="41">
        <f t="shared" si="67"/>
        <v>21069.498798946781</v>
      </c>
      <c r="K288" s="41">
        <f t="shared" si="67"/>
        <v>0.111</v>
      </c>
      <c r="O288" s="49">
        <v>275</v>
      </c>
      <c r="P288" s="51">
        <f t="shared" si="56"/>
        <v>-3848024.1953125</v>
      </c>
      <c r="Q288" s="46">
        <f t="shared" si="57"/>
        <v>16951.6484375</v>
      </c>
      <c r="R288" s="46">
        <f t="shared" si="58"/>
        <v>-35437.421058593747</v>
      </c>
      <c r="S288" s="51">
        <f t="shared" si="59"/>
        <v>-18485.772621093747</v>
      </c>
    </row>
    <row r="289" spans="2:19" x14ac:dyDescent="0.25">
      <c r="B289" s="42">
        <f t="shared" si="66"/>
        <v>276</v>
      </c>
      <c r="C289" s="59"/>
      <c r="D289" s="48">
        <f t="shared" si="61"/>
        <v>170361.82720768955</v>
      </c>
      <c r="E289" s="59"/>
      <c r="F289" s="48">
        <f t="shared" si="62"/>
        <v>-149292.32840874276</v>
      </c>
      <c r="G289" s="62"/>
      <c r="H289" s="48">
        <f t="shared" si="63"/>
        <v>21069.498798946792</v>
      </c>
      <c r="I289" s="48">
        <f t="shared" si="64"/>
        <v>-16310073.006531231</v>
      </c>
      <c r="J289" s="41">
        <f t="shared" si="67"/>
        <v>21069.498798946781</v>
      </c>
      <c r="K289" s="41">
        <f t="shared" si="67"/>
        <v>0.111</v>
      </c>
      <c r="O289" s="49">
        <v>276</v>
      </c>
      <c r="P289" s="51">
        <f t="shared" si="56"/>
        <v>-3864975.84375</v>
      </c>
      <c r="Q289" s="46">
        <f t="shared" si="57"/>
        <v>16951.6484375</v>
      </c>
      <c r="R289" s="46">
        <f t="shared" si="58"/>
        <v>-35594.223806640621</v>
      </c>
      <c r="S289" s="51">
        <f t="shared" si="59"/>
        <v>-18642.575369140621</v>
      </c>
    </row>
    <row r="290" spans="2:19" x14ac:dyDescent="0.25">
      <c r="B290" s="42">
        <f t="shared" si="66"/>
        <v>277</v>
      </c>
      <c r="C290" s="59"/>
      <c r="D290" s="48">
        <f t="shared" si="61"/>
        <v>171937.6741093607</v>
      </c>
      <c r="E290" s="59"/>
      <c r="F290" s="48">
        <f t="shared" si="62"/>
        <v>-150868.17531041391</v>
      </c>
      <c r="G290" s="62"/>
      <c r="H290" s="48">
        <f t="shared" si="63"/>
        <v>21069.498798946792</v>
      </c>
      <c r="I290" s="48">
        <f t="shared" si="64"/>
        <v>-16482010.680640591</v>
      </c>
      <c r="J290" s="41">
        <f t="shared" si="67"/>
        <v>21069.498798946781</v>
      </c>
      <c r="K290" s="41">
        <f t="shared" si="67"/>
        <v>0.111</v>
      </c>
      <c r="O290" s="49">
        <v>277</v>
      </c>
      <c r="P290" s="51">
        <f t="shared" si="56"/>
        <v>-3881927.4921875</v>
      </c>
      <c r="Q290" s="46">
        <f t="shared" si="57"/>
        <v>16951.6484375</v>
      </c>
      <c r="R290" s="46">
        <f t="shared" si="58"/>
        <v>-35751.026554687502</v>
      </c>
      <c r="S290" s="51">
        <f t="shared" si="59"/>
        <v>-18799.378117187502</v>
      </c>
    </row>
    <row r="291" spans="2:19" x14ac:dyDescent="0.25">
      <c r="B291" s="42">
        <f t="shared" si="66"/>
        <v>278</v>
      </c>
      <c r="C291" s="59"/>
      <c r="D291" s="48">
        <f t="shared" si="61"/>
        <v>173528.09759487226</v>
      </c>
      <c r="E291" s="59"/>
      <c r="F291" s="48">
        <f t="shared" si="62"/>
        <v>-152458.59879592547</v>
      </c>
      <c r="G291" s="62"/>
      <c r="H291" s="48">
        <f t="shared" si="63"/>
        <v>21069.498798946792</v>
      </c>
      <c r="I291" s="48">
        <f t="shared" si="64"/>
        <v>-16655538.778235463</v>
      </c>
      <c r="J291" s="41">
        <f t="shared" si="67"/>
        <v>21069.498798946781</v>
      </c>
      <c r="K291" s="41">
        <f t="shared" si="67"/>
        <v>0.111</v>
      </c>
      <c r="O291" s="49">
        <v>278</v>
      </c>
      <c r="P291" s="51">
        <f t="shared" si="56"/>
        <v>-3898879.140625</v>
      </c>
      <c r="Q291" s="46">
        <f t="shared" si="57"/>
        <v>16951.6484375</v>
      </c>
      <c r="R291" s="46">
        <f t="shared" si="58"/>
        <v>-35907.829302734375</v>
      </c>
      <c r="S291" s="51">
        <f t="shared" si="59"/>
        <v>-18956.180865234375</v>
      </c>
    </row>
    <row r="292" spans="2:19" x14ac:dyDescent="0.25">
      <c r="B292" s="42">
        <f t="shared" si="66"/>
        <v>279</v>
      </c>
      <c r="C292" s="59"/>
      <c r="D292" s="48">
        <f t="shared" si="61"/>
        <v>175133.23249762485</v>
      </c>
      <c r="E292" s="59"/>
      <c r="F292" s="48">
        <f t="shared" si="62"/>
        <v>-154063.73369867806</v>
      </c>
      <c r="G292" s="62"/>
      <c r="H292" s="48">
        <f t="shared" si="63"/>
        <v>21069.498798946792</v>
      </c>
      <c r="I292" s="48">
        <f t="shared" si="64"/>
        <v>-16830672.010733087</v>
      </c>
      <c r="J292" s="41">
        <f t="shared" si="67"/>
        <v>21069.498798946781</v>
      </c>
      <c r="K292" s="41">
        <f t="shared" si="67"/>
        <v>0.111</v>
      </c>
      <c r="O292" s="49">
        <v>279</v>
      </c>
      <c r="P292" s="51">
        <f t="shared" si="56"/>
        <v>-3915830.7890625</v>
      </c>
      <c r="Q292" s="46">
        <f t="shared" si="57"/>
        <v>16951.6484375</v>
      </c>
      <c r="R292" s="46">
        <f t="shared" si="58"/>
        <v>-36064.632050781249</v>
      </c>
      <c r="S292" s="51">
        <f t="shared" si="59"/>
        <v>-19112.983613281249</v>
      </c>
    </row>
    <row r="293" spans="2:19" x14ac:dyDescent="0.25">
      <c r="B293" s="42">
        <f t="shared" si="66"/>
        <v>280</v>
      </c>
      <c r="C293" s="59"/>
      <c r="D293" s="48">
        <f t="shared" si="61"/>
        <v>176753.21489822786</v>
      </c>
      <c r="E293" s="59"/>
      <c r="F293" s="48">
        <f t="shared" si="62"/>
        <v>-155683.71609928107</v>
      </c>
      <c r="G293" s="62"/>
      <c r="H293" s="48">
        <f t="shared" si="63"/>
        <v>21069.498798946792</v>
      </c>
      <c r="I293" s="48">
        <f t="shared" si="64"/>
        <v>-17007425.225631315</v>
      </c>
      <c r="J293" s="41">
        <f t="shared" si="67"/>
        <v>21069.498798946781</v>
      </c>
      <c r="K293" s="41">
        <f t="shared" si="67"/>
        <v>0.111</v>
      </c>
      <c r="O293" s="49">
        <v>280</v>
      </c>
      <c r="P293" s="51">
        <f t="shared" si="56"/>
        <v>-3932782.4375</v>
      </c>
      <c r="Q293" s="46">
        <f t="shared" si="57"/>
        <v>16951.6484375</v>
      </c>
      <c r="R293" s="46">
        <f t="shared" si="58"/>
        <v>-36221.43479882813</v>
      </c>
      <c r="S293" s="51">
        <f t="shared" si="59"/>
        <v>-19269.78636132813</v>
      </c>
    </row>
    <row r="294" spans="2:19" x14ac:dyDescent="0.25">
      <c r="B294" s="42">
        <f t="shared" si="66"/>
        <v>281</v>
      </c>
      <c r="C294" s="59"/>
      <c r="D294" s="48">
        <f t="shared" si="61"/>
        <v>178388.18213603646</v>
      </c>
      <c r="E294" s="59"/>
      <c r="F294" s="48">
        <f t="shared" si="62"/>
        <v>-157318.68333708966</v>
      </c>
      <c r="G294" s="62"/>
      <c r="H294" s="48">
        <f t="shared" si="63"/>
        <v>21069.498798946792</v>
      </c>
      <c r="I294" s="48">
        <f t="shared" si="64"/>
        <v>-17185813.407767352</v>
      </c>
      <c r="J294" s="41">
        <f t="shared" si="67"/>
        <v>21069.498798946781</v>
      </c>
      <c r="K294" s="41">
        <f t="shared" si="67"/>
        <v>0.111</v>
      </c>
      <c r="O294" s="49">
        <v>281</v>
      </c>
      <c r="P294" s="51">
        <f t="shared" si="56"/>
        <v>-3949734.0859375</v>
      </c>
      <c r="Q294" s="46">
        <f t="shared" si="57"/>
        <v>16951.6484375</v>
      </c>
      <c r="R294" s="46">
        <f t="shared" si="58"/>
        <v>-36378.237546875003</v>
      </c>
      <c r="S294" s="51">
        <f t="shared" si="59"/>
        <v>-19426.589109375003</v>
      </c>
    </row>
    <row r="295" spans="2:19" x14ac:dyDescent="0.25">
      <c r="B295" s="42">
        <f t="shared" si="66"/>
        <v>282</v>
      </c>
      <c r="C295" s="59"/>
      <c r="D295" s="48">
        <f t="shared" si="61"/>
        <v>180038.27282079481</v>
      </c>
      <c r="E295" s="59"/>
      <c r="F295" s="48">
        <f t="shared" si="62"/>
        <v>-158968.77402184802</v>
      </c>
      <c r="G295" s="62"/>
      <c r="H295" s="48">
        <f t="shared" si="63"/>
        <v>21069.498798946792</v>
      </c>
      <c r="I295" s="48">
        <f t="shared" si="64"/>
        <v>-17365851.680588145</v>
      </c>
      <c r="J295" s="41">
        <f t="shared" si="67"/>
        <v>21069.498798946781</v>
      </c>
      <c r="K295" s="41">
        <f t="shared" si="67"/>
        <v>0.111</v>
      </c>
      <c r="O295" s="49">
        <v>282</v>
      </c>
      <c r="P295" s="51">
        <f t="shared" si="56"/>
        <v>-3966685.734375</v>
      </c>
      <c r="Q295" s="46">
        <f t="shared" si="57"/>
        <v>16951.6484375</v>
      </c>
      <c r="R295" s="46">
        <f t="shared" si="58"/>
        <v>-36535.04029492187</v>
      </c>
      <c r="S295" s="51">
        <f t="shared" si="59"/>
        <v>-19583.39185742187</v>
      </c>
    </row>
    <row r="296" spans="2:19" x14ac:dyDescent="0.25">
      <c r="B296" s="42">
        <f t="shared" si="66"/>
        <v>283</v>
      </c>
      <c r="C296" s="59"/>
      <c r="D296" s="48">
        <f t="shared" si="61"/>
        <v>181703.62684438712</v>
      </c>
      <c r="E296" s="59"/>
      <c r="F296" s="48">
        <f t="shared" si="62"/>
        <v>-160634.12804544033</v>
      </c>
      <c r="G296" s="62"/>
      <c r="H296" s="48">
        <f t="shared" si="63"/>
        <v>21069.498798946792</v>
      </c>
      <c r="I296" s="48">
        <f t="shared" si="64"/>
        <v>-17547555.307432532</v>
      </c>
      <c r="J296" s="41">
        <f t="shared" si="67"/>
        <v>21069.498798946781</v>
      </c>
      <c r="K296" s="41">
        <f t="shared" si="67"/>
        <v>0.111</v>
      </c>
      <c r="O296" s="49">
        <v>283</v>
      </c>
      <c r="P296" s="51">
        <f t="shared" si="56"/>
        <v>-3983637.3828125</v>
      </c>
      <c r="Q296" s="46">
        <f t="shared" si="57"/>
        <v>16951.6484375</v>
      </c>
      <c r="R296" s="46">
        <f t="shared" si="58"/>
        <v>-36691.843042968743</v>
      </c>
      <c r="S296" s="51">
        <f t="shared" si="59"/>
        <v>-19740.194605468743</v>
      </c>
    </row>
    <row r="297" spans="2:19" x14ac:dyDescent="0.25">
      <c r="B297" s="42">
        <f t="shared" si="66"/>
        <v>284</v>
      </c>
      <c r="C297" s="59"/>
      <c r="D297" s="48">
        <f t="shared" si="61"/>
        <v>183384.38539269773</v>
      </c>
      <c r="E297" s="59"/>
      <c r="F297" s="48">
        <f t="shared" si="62"/>
        <v>-162314.88659375094</v>
      </c>
      <c r="G297" s="62"/>
      <c r="H297" s="48">
        <f t="shared" si="63"/>
        <v>21069.498798946792</v>
      </c>
      <c r="I297" s="48">
        <f t="shared" si="64"/>
        <v>-17730939.692825232</v>
      </c>
      <c r="J297" s="41">
        <f t="shared" si="67"/>
        <v>21069.498798946781</v>
      </c>
      <c r="K297" s="41">
        <f t="shared" si="67"/>
        <v>0.111</v>
      </c>
      <c r="O297" s="49">
        <v>284</v>
      </c>
      <c r="P297" s="51">
        <f t="shared" si="56"/>
        <v>-4000589.03125</v>
      </c>
      <c r="Q297" s="46">
        <f t="shared" si="57"/>
        <v>16951.6484375</v>
      </c>
      <c r="R297" s="46">
        <f t="shared" si="58"/>
        <v>-36848.645791015624</v>
      </c>
      <c r="S297" s="51">
        <f t="shared" si="59"/>
        <v>-19896.997353515624</v>
      </c>
    </row>
    <row r="298" spans="2:19" x14ac:dyDescent="0.25">
      <c r="B298" s="42">
        <f t="shared" si="66"/>
        <v>285</v>
      </c>
      <c r="C298" s="59"/>
      <c r="D298" s="48">
        <f t="shared" si="61"/>
        <v>185080.6909575802</v>
      </c>
      <c r="E298" s="59"/>
      <c r="F298" s="48">
        <f t="shared" si="62"/>
        <v>-164011.19215863341</v>
      </c>
      <c r="G298" s="62"/>
      <c r="H298" s="48">
        <f t="shared" si="63"/>
        <v>21069.498798946792</v>
      </c>
      <c r="I298" s="48">
        <f t="shared" si="64"/>
        <v>-17916020.383782811</v>
      </c>
      <c r="J298" s="41">
        <f t="shared" si="67"/>
        <v>21069.498798946781</v>
      </c>
      <c r="K298" s="41">
        <f t="shared" si="67"/>
        <v>0.111</v>
      </c>
      <c r="O298" s="49">
        <v>285</v>
      </c>
      <c r="P298" s="51">
        <f t="shared" si="56"/>
        <v>-4017540.6796875</v>
      </c>
      <c r="Q298" s="46">
        <f t="shared" si="57"/>
        <v>16951.6484375</v>
      </c>
      <c r="R298" s="46">
        <f t="shared" si="58"/>
        <v>-37005.448539062498</v>
      </c>
      <c r="S298" s="51">
        <f t="shared" si="59"/>
        <v>-20053.800101562498</v>
      </c>
    </row>
    <row r="299" spans="2:19" x14ac:dyDescent="0.25">
      <c r="B299" s="42">
        <f t="shared" si="66"/>
        <v>286</v>
      </c>
      <c r="C299" s="59"/>
      <c r="D299" s="48">
        <f t="shared" si="61"/>
        <v>186792.68734893779</v>
      </c>
      <c r="E299" s="59"/>
      <c r="F299" s="48">
        <f t="shared" si="62"/>
        <v>-165723.188549991</v>
      </c>
      <c r="G299" s="62"/>
      <c r="H299" s="48">
        <f t="shared" si="63"/>
        <v>21069.498798946792</v>
      </c>
      <c r="I299" s="48">
        <f t="shared" si="64"/>
        <v>-18102813.071131751</v>
      </c>
      <c r="J299" s="41">
        <f t="shared" si="67"/>
        <v>21069.498798946781</v>
      </c>
      <c r="K299" s="41">
        <f t="shared" si="67"/>
        <v>0.111</v>
      </c>
      <c r="O299" s="49">
        <v>286</v>
      </c>
      <c r="P299" s="51">
        <f t="shared" si="56"/>
        <v>-4034492.328125</v>
      </c>
      <c r="Q299" s="46">
        <f t="shared" si="57"/>
        <v>16951.6484375</v>
      </c>
      <c r="R299" s="46">
        <f t="shared" si="58"/>
        <v>-37162.251287109371</v>
      </c>
      <c r="S299" s="51">
        <f t="shared" si="59"/>
        <v>-20210.602849609371</v>
      </c>
    </row>
    <row r="300" spans="2:19" x14ac:dyDescent="0.25">
      <c r="B300" s="42">
        <f t="shared" si="66"/>
        <v>287</v>
      </c>
      <c r="C300" s="59"/>
      <c r="D300" s="48">
        <f t="shared" si="61"/>
        <v>188520.51970691548</v>
      </c>
      <c r="E300" s="59"/>
      <c r="F300" s="48">
        <f t="shared" si="62"/>
        <v>-167451.02090796869</v>
      </c>
      <c r="G300" s="62"/>
      <c r="H300" s="48">
        <f t="shared" si="63"/>
        <v>21069.498798946792</v>
      </c>
      <c r="I300" s="48">
        <f t="shared" si="64"/>
        <v>-18291333.590838667</v>
      </c>
      <c r="J300" s="41">
        <f t="shared" si="67"/>
        <v>21069.498798946781</v>
      </c>
      <c r="K300" s="41">
        <f t="shared" si="67"/>
        <v>0.111</v>
      </c>
      <c r="O300" s="49">
        <v>287</v>
      </c>
      <c r="P300" s="51">
        <f t="shared" si="56"/>
        <v>-4051443.9765625</v>
      </c>
      <c r="Q300" s="46">
        <f t="shared" si="57"/>
        <v>16951.6484375</v>
      </c>
      <c r="R300" s="46">
        <f t="shared" si="58"/>
        <v>-37319.054035156252</v>
      </c>
      <c r="S300" s="51">
        <f t="shared" si="59"/>
        <v>-20367.405597656252</v>
      </c>
    </row>
    <row r="301" spans="2:19" x14ac:dyDescent="0.25">
      <c r="B301" s="42">
        <f t="shared" si="66"/>
        <v>288</v>
      </c>
      <c r="C301" s="59"/>
      <c r="D301" s="48">
        <f t="shared" si="61"/>
        <v>190264.33451420447</v>
      </c>
      <c r="E301" s="59"/>
      <c r="F301" s="48">
        <f t="shared" si="62"/>
        <v>-169194.83571525768</v>
      </c>
      <c r="G301" s="62"/>
      <c r="H301" s="48">
        <f t="shared" si="63"/>
        <v>21069.498798946792</v>
      </c>
      <c r="I301" s="48">
        <f t="shared" si="64"/>
        <v>-18481597.925352871</v>
      </c>
      <c r="J301" s="41">
        <f t="shared" si="67"/>
        <v>21069.498798946781</v>
      </c>
      <c r="K301" s="41">
        <f t="shared" si="67"/>
        <v>0.111</v>
      </c>
      <c r="O301" s="49">
        <v>288</v>
      </c>
      <c r="P301" s="51">
        <f t="shared" si="56"/>
        <v>-4068395.625</v>
      </c>
      <c r="Q301" s="46">
        <f t="shared" si="57"/>
        <v>16951.6484375</v>
      </c>
      <c r="R301" s="46">
        <f t="shared" si="58"/>
        <v>-37475.856783203126</v>
      </c>
      <c r="S301" s="51">
        <f t="shared" si="59"/>
        <v>-20524.208345703126</v>
      </c>
    </row>
    <row r="302" spans="2:19" x14ac:dyDescent="0.25">
      <c r="B302" s="42">
        <f t="shared" si="66"/>
        <v>289</v>
      </c>
      <c r="C302" s="59"/>
      <c r="D302" s="48">
        <f t="shared" si="61"/>
        <v>192024.27960846087</v>
      </c>
      <c r="E302" s="59"/>
      <c r="F302" s="48">
        <f t="shared" si="62"/>
        <v>-170954.78080951408</v>
      </c>
      <c r="G302" s="62"/>
      <c r="H302" s="48">
        <f t="shared" si="63"/>
        <v>21069.498798946792</v>
      </c>
      <c r="I302" s="48">
        <f t="shared" si="64"/>
        <v>-18673622.204961333</v>
      </c>
      <c r="J302" s="41">
        <f t="shared" ref="J302:K313" si="68">J301</f>
        <v>21069.498798946781</v>
      </c>
      <c r="K302" s="41">
        <f t="shared" si="68"/>
        <v>0.111</v>
      </c>
      <c r="O302" s="49">
        <v>289</v>
      </c>
      <c r="P302" s="51">
        <f t="shared" si="56"/>
        <v>-4085347.2734375</v>
      </c>
      <c r="Q302" s="46">
        <f t="shared" si="57"/>
        <v>16951.6484375</v>
      </c>
      <c r="R302" s="46">
        <f t="shared" si="58"/>
        <v>-37632.659531249999</v>
      </c>
      <c r="S302" s="51">
        <f t="shared" si="59"/>
        <v>-20681.011093749999</v>
      </c>
    </row>
    <row r="303" spans="2:19" x14ac:dyDescent="0.25">
      <c r="B303" s="42">
        <f t="shared" si="66"/>
        <v>290</v>
      </c>
      <c r="C303" s="59"/>
      <c r="D303" s="48">
        <f t="shared" si="61"/>
        <v>193800.50419483913</v>
      </c>
      <c r="E303" s="59"/>
      <c r="F303" s="48">
        <f t="shared" si="62"/>
        <v>-172731.00539589234</v>
      </c>
      <c r="G303" s="62"/>
      <c r="H303" s="48">
        <f t="shared" si="63"/>
        <v>21069.498798946792</v>
      </c>
      <c r="I303" s="48">
        <f t="shared" si="64"/>
        <v>-18867422.709156174</v>
      </c>
      <c r="J303" s="41">
        <f t="shared" si="68"/>
        <v>21069.498798946781</v>
      </c>
      <c r="K303" s="41">
        <f t="shared" si="68"/>
        <v>0.111</v>
      </c>
      <c r="O303" s="49">
        <v>290</v>
      </c>
      <c r="P303" s="51">
        <f t="shared" si="56"/>
        <v>-4102298.921875</v>
      </c>
      <c r="Q303" s="46">
        <f t="shared" si="57"/>
        <v>16951.6484375</v>
      </c>
      <c r="R303" s="46">
        <f t="shared" si="58"/>
        <v>-37789.46227929688</v>
      </c>
      <c r="S303" s="51">
        <f t="shared" si="59"/>
        <v>-20837.81384179688</v>
      </c>
    </row>
    <row r="304" spans="2:19" x14ac:dyDescent="0.25">
      <c r="B304" s="42">
        <f t="shared" si="66"/>
        <v>291</v>
      </c>
      <c r="C304" s="59"/>
      <c r="D304" s="48">
        <f t="shared" si="61"/>
        <v>195593.1588586414</v>
      </c>
      <c r="E304" s="59"/>
      <c r="F304" s="48">
        <f t="shared" si="62"/>
        <v>-174523.66005969461</v>
      </c>
      <c r="G304" s="62"/>
      <c r="H304" s="48">
        <f t="shared" si="63"/>
        <v>21069.498798946792</v>
      </c>
      <c r="I304" s="48">
        <f t="shared" si="64"/>
        <v>-19063015.868014816</v>
      </c>
      <c r="J304" s="41">
        <f t="shared" si="68"/>
        <v>21069.498798946781</v>
      </c>
      <c r="K304" s="41">
        <f t="shared" si="68"/>
        <v>0.111</v>
      </c>
      <c r="O304" s="49">
        <v>291</v>
      </c>
      <c r="P304" s="51">
        <f t="shared" si="56"/>
        <v>-4119250.5703125</v>
      </c>
      <c r="Q304" s="46">
        <f t="shared" si="57"/>
        <v>16951.6484375</v>
      </c>
      <c r="R304" s="46">
        <f t="shared" si="58"/>
        <v>-37946.265027343754</v>
      </c>
      <c r="S304" s="51">
        <f t="shared" si="59"/>
        <v>-20994.616589843754</v>
      </c>
    </row>
    <row r="305" spans="2:19" x14ac:dyDescent="0.25">
      <c r="B305" s="42">
        <f t="shared" si="66"/>
        <v>292</v>
      </c>
      <c r="C305" s="59"/>
      <c r="D305" s="48">
        <f t="shared" si="61"/>
        <v>197402.39557808384</v>
      </c>
      <c r="E305" s="59"/>
      <c r="F305" s="48">
        <f t="shared" si="62"/>
        <v>-176332.89677913705</v>
      </c>
      <c r="G305" s="62"/>
      <c r="H305" s="48">
        <f t="shared" si="63"/>
        <v>21069.498798946792</v>
      </c>
      <c r="I305" s="48">
        <f t="shared" si="64"/>
        <v>-19260418.263592899</v>
      </c>
      <c r="J305" s="41">
        <f t="shared" si="68"/>
        <v>21069.498798946781</v>
      </c>
      <c r="K305" s="41">
        <f t="shared" si="68"/>
        <v>0.111</v>
      </c>
      <c r="O305" s="49">
        <v>292</v>
      </c>
      <c r="P305" s="51">
        <f t="shared" si="56"/>
        <v>-4136202.21875</v>
      </c>
      <c r="Q305" s="46">
        <f t="shared" si="57"/>
        <v>16951.6484375</v>
      </c>
      <c r="R305" s="46">
        <f t="shared" si="58"/>
        <v>-38103.067775390628</v>
      </c>
      <c r="S305" s="51">
        <f t="shared" si="59"/>
        <v>-21151.419337890628</v>
      </c>
    </row>
    <row r="306" spans="2:19" x14ac:dyDescent="0.25">
      <c r="B306" s="42">
        <f t="shared" si="66"/>
        <v>293</v>
      </c>
      <c r="C306" s="59"/>
      <c r="D306" s="48">
        <f t="shared" si="61"/>
        <v>199228.36773718111</v>
      </c>
      <c r="E306" s="59"/>
      <c r="F306" s="48">
        <f t="shared" si="62"/>
        <v>-178158.86893823431</v>
      </c>
      <c r="G306" s="62"/>
      <c r="H306" s="48">
        <f t="shared" si="63"/>
        <v>21069.498798946792</v>
      </c>
      <c r="I306" s="48">
        <f t="shared" si="64"/>
        <v>-19459646.63133008</v>
      </c>
      <c r="J306" s="41">
        <f t="shared" si="68"/>
        <v>21069.498798946781</v>
      </c>
      <c r="K306" s="41">
        <f t="shared" si="68"/>
        <v>0.111</v>
      </c>
      <c r="O306" s="49">
        <v>293</v>
      </c>
      <c r="P306" s="51">
        <f t="shared" ref="P306:P313" si="69">P305-Q306</f>
        <v>-4153153.8671875</v>
      </c>
      <c r="Q306" s="46">
        <f t="shared" ref="Q306:Q313" si="70">Q305</f>
        <v>16951.6484375</v>
      </c>
      <c r="R306" s="46">
        <f t="shared" ref="R306:R313" si="71">(((P305*$R$7/360))*$U$6)</f>
        <v>-38259.870523437501</v>
      </c>
      <c r="S306" s="51">
        <f t="shared" ref="S306:S313" si="72">+Q306+R306</f>
        <v>-21308.222085937501</v>
      </c>
    </row>
    <row r="307" spans="2:19" x14ac:dyDescent="0.25">
      <c r="B307" s="42">
        <f t="shared" si="66"/>
        <v>294</v>
      </c>
      <c r="C307" s="59"/>
      <c r="D307" s="48">
        <f t="shared" si="61"/>
        <v>201071.23013875002</v>
      </c>
      <c r="E307" s="59"/>
      <c r="F307" s="48">
        <f t="shared" si="62"/>
        <v>-180001.73133980323</v>
      </c>
      <c r="G307" s="62"/>
      <c r="H307" s="48">
        <f t="shared" si="63"/>
        <v>21069.498798946792</v>
      </c>
      <c r="I307" s="48">
        <f t="shared" si="64"/>
        <v>-19660717.861468829</v>
      </c>
      <c r="J307" s="41">
        <f t="shared" si="68"/>
        <v>21069.498798946781</v>
      </c>
      <c r="K307" s="41">
        <f t="shared" si="68"/>
        <v>0.111</v>
      </c>
      <c r="O307" s="49">
        <v>294</v>
      </c>
      <c r="P307" s="51">
        <f t="shared" si="69"/>
        <v>-4170105.515625</v>
      </c>
      <c r="Q307" s="46">
        <f t="shared" si="70"/>
        <v>16951.6484375</v>
      </c>
      <c r="R307" s="46">
        <f t="shared" si="71"/>
        <v>-38416.673271484382</v>
      </c>
      <c r="S307" s="51">
        <f t="shared" si="72"/>
        <v>-21465.024833984382</v>
      </c>
    </row>
    <row r="308" spans="2:19" x14ac:dyDescent="0.25">
      <c r="B308" s="42">
        <f t="shared" si="66"/>
        <v>295</v>
      </c>
      <c r="C308" s="59"/>
      <c r="D308" s="48">
        <f t="shared" si="61"/>
        <v>202931.13901753345</v>
      </c>
      <c r="E308" s="59"/>
      <c r="F308" s="48">
        <f t="shared" si="62"/>
        <v>-181861.64021858666</v>
      </c>
      <c r="G308" s="62"/>
      <c r="H308" s="48">
        <f t="shared" si="63"/>
        <v>21069.498798946792</v>
      </c>
      <c r="I308" s="48">
        <f t="shared" si="64"/>
        <v>-19863649.000486363</v>
      </c>
      <c r="J308" s="41">
        <f t="shared" si="68"/>
        <v>21069.498798946781</v>
      </c>
      <c r="K308" s="41">
        <f t="shared" si="68"/>
        <v>0.111</v>
      </c>
      <c r="O308" s="49">
        <v>295</v>
      </c>
      <c r="P308" s="51">
        <f t="shared" si="69"/>
        <v>-4187057.1640625</v>
      </c>
      <c r="Q308" s="46">
        <f t="shared" si="70"/>
        <v>16951.6484375</v>
      </c>
      <c r="R308" s="46">
        <f t="shared" si="71"/>
        <v>-38573.476019531248</v>
      </c>
      <c r="S308" s="51">
        <f t="shared" si="72"/>
        <v>-21621.827582031248</v>
      </c>
    </row>
    <row r="309" spans="2:19" x14ac:dyDescent="0.25">
      <c r="B309" s="42">
        <f t="shared" si="66"/>
        <v>296</v>
      </c>
      <c r="C309" s="59"/>
      <c r="D309" s="48">
        <f t="shared" si="61"/>
        <v>204808.25205344564</v>
      </c>
      <c r="E309" s="59"/>
      <c r="F309" s="48">
        <f t="shared" si="62"/>
        <v>-183738.75325449885</v>
      </c>
      <c r="G309" s="62"/>
      <c r="H309" s="48">
        <f t="shared" si="63"/>
        <v>21069.498798946792</v>
      </c>
      <c r="I309" s="48">
        <f t="shared" si="64"/>
        <v>-20068457.25253981</v>
      </c>
      <c r="J309" s="41">
        <f t="shared" si="68"/>
        <v>21069.498798946781</v>
      </c>
      <c r="K309" s="41">
        <f t="shared" si="68"/>
        <v>0.111</v>
      </c>
      <c r="O309" s="49">
        <v>296</v>
      </c>
      <c r="P309" s="51">
        <f t="shared" si="69"/>
        <v>-4204008.8125</v>
      </c>
      <c r="Q309" s="46">
        <f t="shared" si="70"/>
        <v>16951.6484375</v>
      </c>
      <c r="R309" s="46">
        <f t="shared" si="71"/>
        <v>-38730.278767578122</v>
      </c>
      <c r="S309" s="51">
        <f t="shared" si="72"/>
        <v>-21778.630330078122</v>
      </c>
    </row>
    <row r="310" spans="2:19" x14ac:dyDescent="0.25">
      <c r="B310" s="42">
        <f t="shared" si="66"/>
        <v>297</v>
      </c>
      <c r="C310" s="59"/>
      <c r="D310" s="48">
        <f t="shared" si="61"/>
        <v>206702.72838494004</v>
      </c>
      <c r="E310" s="59"/>
      <c r="F310" s="48">
        <f t="shared" si="62"/>
        <v>-185633.22958599325</v>
      </c>
      <c r="G310" s="62"/>
      <c r="H310" s="48">
        <f t="shared" si="63"/>
        <v>21069.498798946792</v>
      </c>
      <c r="I310" s="48">
        <f t="shared" si="64"/>
        <v>-20275159.980924752</v>
      </c>
      <c r="J310" s="41">
        <f t="shared" si="68"/>
        <v>21069.498798946781</v>
      </c>
      <c r="K310" s="41">
        <f t="shared" si="68"/>
        <v>0.111</v>
      </c>
      <c r="O310" s="49">
        <v>297</v>
      </c>
      <c r="P310" s="51">
        <f t="shared" si="69"/>
        <v>-4220960.4609375</v>
      </c>
      <c r="Q310" s="46">
        <f t="shared" si="70"/>
        <v>16951.6484375</v>
      </c>
      <c r="R310" s="46">
        <f t="shared" si="71"/>
        <v>-38887.081515625003</v>
      </c>
      <c r="S310" s="51">
        <f t="shared" si="72"/>
        <v>-21935.433078125003</v>
      </c>
    </row>
    <row r="311" spans="2:19" x14ac:dyDescent="0.25">
      <c r="B311" s="42">
        <f t="shared" si="66"/>
        <v>298</v>
      </c>
      <c r="C311" s="59"/>
      <c r="D311" s="48">
        <f t="shared" si="61"/>
        <v>208614.72862250076</v>
      </c>
      <c r="E311" s="59"/>
      <c r="F311" s="48">
        <f t="shared" si="62"/>
        <v>-187545.22982355396</v>
      </c>
      <c r="G311" s="62"/>
      <c r="H311" s="48">
        <f t="shared" si="63"/>
        <v>21069.498798946792</v>
      </c>
      <c r="I311" s="48">
        <f t="shared" si="64"/>
        <v>-20483774.709547251</v>
      </c>
      <c r="J311" s="41">
        <f t="shared" si="68"/>
        <v>21069.498798946781</v>
      </c>
      <c r="K311" s="41">
        <f t="shared" si="68"/>
        <v>0.111</v>
      </c>
      <c r="O311" s="49">
        <v>298</v>
      </c>
      <c r="P311" s="51">
        <f t="shared" si="69"/>
        <v>-4237912.109375</v>
      </c>
      <c r="Q311" s="46">
        <f t="shared" si="70"/>
        <v>16951.6484375</v>
      </c>
      <c r="R311" s="46">
        <f t="shared" si="71"/>
        <v>-39043.884263671876</v>
      </c>
      <c r="S311" s="51">
        <f t="shared" si="72"/>
        <v>-22092.235826171876</v>
      </c>
    </row>
    <row r="312" spans="2:19" x14ac:dyDescent="0.25">
      <c r="B312" s="42">
        <f t="shared" si="66"/>
        <v>299</v>
      </c>
      <c r="C312" s="59"/>
      <c r="D312" s="48">
        <f t="shared" si="61"/>
        <v>210544.41486225888</v>
      </c>
      <c r="E312" s="59"/>
      <c r="F312" s="48">
        <f t="shared" si="62"/>
        <v>-189474.91606331209</v>
      </c>
      <c r="G312" s="62"/>
      <c r="H312" s="48">
        <f t="shared" si="63"/>
        <v>21069.498798946792</v>
      </c>
      <c r="I312" s="48">
        <f t="shared" si="64"/>
        <v>-20694319.124409512</v>
      </c>
      <c r="J312" s="41">
        <f t="shared" si="68"/>
        <v>21069.498798946781</v>
      </c>
      <c r="K312" s="41">
        <f t="shared" si="68"/>
        <v>0.111</v>
      </c>
      <c r="O312" s="49">
        <v>299</v>
      </c>
      <c r="P312" s="51">
        <f t="shared" si="69"/>
        <v>-4254863.7578125</v>
      </c>
      <c r="Q312" s="46">
        <f t="shared" si="70"/>
        <v>16951.6484375</v>
      </c>
      <c r="R312" s="46">
        <f t="shared" si="71"/>
        <v>-39200.68701171875</v>
      </c>
      <c r="S312" s="51">
        <f t="shared" si="72"/>
        <v>-22249.03857421875</v>
      </c>
    </row>
    <row r="313" spans="2:19" x14ac:dyDescent="0.25">
      <c r="B313" s="42">
        <f t="shared" si="66"/>
        <v>300</v>
      </c>
      <c r="C313" s="59"/>
      <c r="D313" s="48">
        <f t="shared" si="61"/>
        <v>212491.95069973479</v>
      </c>
      <c r="E313" s="59"/>
      <c r="F313" s="48">
        <f t="shared" si="62"/>
        <v>-191422.451900788</v>
      </c>
      <c r="G313" s="62"/>
      <c r="H313" s="48">
        <f t="shared" si="63"/>
        <v>21069.498798946792</v>
      </c>
      <c r="I313" s="48">
        <f t="shared" si="64"/>
        <v>-20906811.075109247</v>
      </c>
      <c r="J313" s="41">
        <f t="shared" si="68"/>
        <v>21069.498798946781</v>
      </c>
      <c r="K313" s="41">
        <f t="shared" si="68"/>
        <v>0.111</v>
      </c>
      <c r="O313" s="49">
        <v>300</v>
      </c>
      <c r="P313" s="51">
        <f t="shared" si="69"/>
        <v>-4271815.40625</v>
      </c>
      <c r="Q313" s="46">
        <f t="shared" si="70"/>
        <v>16951.6484375</v>
      </c>
      <c r="R313" s="46">
        <f t="shared" si="71"/>
        <v>-39357.489759765624</v>
      </c>
      <c r="S313" s="51">
        <f t="shared" si="72"/>
        <v>-22405.841322265624</v>
      </c>
    </row>
    <row r="314" spans="2:19" x14ac:dyDescent="0.25">
      <c r="B314" s="64"/>
    </row>
    <row r="315" spans="2:19" x14ac:dyDescent="0.25">
      <c r="B315" s="64"/>
    </row>
    <row r="316" spans="2:19" x14ac:dyDescent="0.25">
      <c r="B316" s="64"/>
    </row>
    <row r="317" spans="2:19" x14ac:dyDescent="0.25">
      <c r="B317" s="64"/>
    </row>
    <row r="318" spans="2:19" x14ac:dyDescent="0.25">
      <c r="B318" s="64"/>
    </row>
    <row r="319" spans="2:19" x14ac:dyDescent="0.25">
      <c r="B319" s="64"/>
    </row>
    <row r="320" spans="2:19" x14ac:dyDescent="0.25">
      <c r="B320" s="64"/>
    </row>
  </sheetData>
  <mergeCells count="14">
    <mergeCell ref="B9:B12"/>
    <mergeCell ref="D5:I5"/>
    <mergeCell ref="P5:R5"/>
    <mergeCell ref="S9:S12"/>
    <mergeCell ref="R9:R12"/>
    <mergeCell ref="Q9:Q12"/>
    <mergeCell ref="P9:P12"/>
    <mergeCell ref="O9:O12"/>
    <mergeCell ref="J9:J11"/>
    <mergeCell ref="K9:K11"/>
    <mergeCell ref="I9:I12"/>
    <mergeCell ref="H9:H12"/>
    <mergeCell ref="E9:G12"/>
    <mergeCell ref="D9:D12"/>
  </mergeCells>
  <printOptions horizontalCentered="1" verticalCentered="1"/>
  <pageMargins left="0.74803149606299213" right="0.74803149606299213" top="0.98425196850393704" bottom="0.98425196850393704" header="0" footer="0"/>
  <pageSetup orientation="portrait" r:id="rId1"/>
  <headerFooter alignWithMargins="0">
    <oddFooter>&amp;CAsesor de Negocios: ____________________________________________________
Celular :_____________
Correo:_____________&amp;R&amp;D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62"/>
  <sheetViews>
    <sheetView showGridLines="0" tabSelected="1" view="pageBreakPreview" topLeftCell="C1" zoomScale="70" zoomScaleNormal="100" zoomScaleSheetLayoutView="70" workbookViewId="0">
      <selection activeCell="I24" sqref="I24"/>
    </sheetView>
  </sheetViews>
  <sheetFormatPr baseColWidth="10" defaultColWidth="8.88671875" defaultRowHeight="20.399999999999999" x14ac:dyDescent="0.35"/>
  <cols>
    <col min="1" max="1" width="2.33203125" style="111" customWidth="1"/>
    <col min="2" max="2" width="41.33203125" style="111" customWidth="1"/>
    <col min="3" max="3" width="23.109375" style="111" customWidth="1"/>
    <col min="4" max="7" width="17.33203125" style="111" customWidth="1"/>
    <col min="8" max="8" width="32.6640625" style="111" bestFit="1" customWidth="1"/>
    <col min="9" max="9" width="44.109375" style="111" bestFit="1" customWidth="1"/>
    <col min="10" max="11" width="17.33203125" style="111" customWidth="1"/>
    <col min="12" max="1025" width="10.5546875" style="111" customWidth="1"/>
    <col min="1026" max="16384" width="8.88671875" style="111"/>
  </cols>
  <sheetData>
    <row r="1" spans="1:11" ht="21" x14ac:dyDescent="0.4">
      <c r="A1" s="108"/>
      <c r="B1" s="108"/>
      <c r="C1" s="174" t="s">
        <v>12</v>
      </c>
      <c r="D1" s="174"/>
      <c r="E1" s="174"/>
      <c r="F1" s="174"/>
      <c r="G1" s="174"/>
      <c r="H1" s="174"/>
      <c r="I1" s="174"/>
      <c r="J1" s="110"/>
    </row>
    <row r="2" spans="1:11" ht="21" x14ac:dyDescent="0.4">
      <c r="A2" s="108"/>
      <c r="B2" s="108"/>
      <c r="C2" s="174" t="s">
        <v>143</v>
      </c>
      <c r="D2" s="174"/>
      <c r="E2" s="174"/>
      <c r="F2" s="174"/>
      <c r="G2" s="174"/>
      <c r="H2" s="174"/>
      <c r="I2" s="174"/>
      <c r="J2" s="110"/>
    </row>
    <row r="3" spans="1:11" ht="21" x14ac:dyDescent="0.4">
      <c r="A3" s="108"/>
      <c r="B3" s="108"/>
      <c r="C3" s="174" t="s">
        <v>139</v>
      </c>
      <c r="D3" s="174"/>
      <c r="E3" s="174"/>
      <c r="F3" s="174"/>
      <c r="G3" s="174"/>
      <c r="H3" s="174"/>
      <c r="I3" s="174"/>
      <c r="J3" s="110"/>
    </row>
    <row r="4" spans="1:11" ht="21" x14ac:dyDescent="0.4">
      <c r="A4" s="108"/>
      <c r="B4" s="108"/>
      <c r="C4" s="109"/>
      <c r="D4" s="109"/>
      <c r="E4" s="109"/>
      <c r="F4" s="109"/>
      <c r="G4" s="109"/>
      <c r="H4" s="109"/>
      <c r="I4" s="109"/>
      <c r="J4" s="109"/>
    </row>
    <row r="5" spans="1:11" ht="21" customHeight="1" thickBot="1" x14ac:dyDescent="0.45">
      <c r="A5" s="112"/>
      <c r="B5" s="113" t="s">
        <v>159</v>
      </c>
      <c r="C5" s="184">
        <f>+'INFORMACION GENERAL'!B2</f>
        <v>45664</v>
      </c>
      <c r="D5" s="184"/>
      <c r="E5" s="184"/>
      <c r="F5" s="114" t="s">
        <v>49</v>
      </c>
      <c r="G5" s="176" t="str">
        <f>+'INFORMACION GENERAL'!B4</f>
        <v>GAG AGENCIA CENTRAL</v>
      </c>
      <c r="H5" s="176"/>
      <c r="I5" s="176"/>
      <c r="J5" s="115"/>
    </row>
    <row r="6" spans="1:11" ht="6.6" customHeight="1" x14ac:dyDescent="0.4">
      <c r="A6" s="108"/>
      <c r="B6" s="108"/>
      <c r="C6" s="110" t="s">
        <v>0</v>
      </c>
      <c r="D6" s="108"/>
      <c r="E6" s="108"/>
      <c r="F6" s="108"/>
      <c r="G6" s="108"/>
      <c r="H6" s="108"/>
      <c r="I6" s="108"/>
      <c r="J6" s="108"/>
    </row>
    <row r="7" spans="1:11" ht="39.6" customHeight="1" x14ac:dyDescent="0.4">
      <c r="A7" s="108"/>
      <c r="B7" s="173" t="s">
        <v>37</v>
      </c>
      <c r="C7" s="173"/>
      <c r="D7" s="173"/>
      <c r="E7" s="173"/>
      <c r="F7" s="173"/>
      <c r="G7" s="173"/>
      <c r="H7" s="173"/>
      <c r="I7" s="173"/>
      <c r="J7" s="173"/>
      <c r="K7" s="117"/>
    </row>
    <row r="8" spans="1:11" ht="6.6" customHeight="1" x14ac:dyDescent="0.4">
      <c r="A8" s="108"/>
      <c r="B8" s="118"/>
      <c r="C8" s="116"/>
      <c r="D8" s="116"/>
      <c r="E8" s="116"/>
      <c r="F8" s="116"/>
      <c r="G8" s="116"/>
      <c r="H8" s="116"/>
      <c r="I8" s="116"/>
      <c r="J8" s="118"/>
      <c r="K8" s="119"/>
    </row>
    <row r="9" spans="1:11" ht="26.4" customHeight="1" x14ac:dyDescent="0.4">
      <c r="A9" s="108"/>
      <c r="B9" s="110" t="s">
        <v>155</v>
      </c>
      <c r="C9" s="181" t="str">
        <f>+'INFORMACION GENERAL'!B13</f>
        <v>GRUPO EXUMA, SOCIEDAD ANÓNIMA</v>
      </c>
      <c r="D9" s="181"/>
      <c r="E9" s="181"/>
      <c r="F9" s="181"/>
      <c r="G9" s="181"/>
      <c r="H9" s="110" t="s">
        <v>156</v>
      </c>
      <c r="I9" s="108" t="str">
        <f>+'INFORMACION GENERAL'!B5</f>
        <v>DORA PATRICIA JIMENEZ PINEDA</v>
      </c>
      <c r="J9" s="108"/>
    </row>
    <row r="10" spans="1:11" ht="26.4" customHeight="1" x14ac:dyDescent="0.35">
      <c r="A10" s="108"/>
      <c r="B10" s="177" t="s">
        <v>10</v>
      </c>
      <c r="C10" s="178" t="str">
        <f>+'INFORMACION GENERAL'!B8</f>
        <v>3RA. AVENIDA 54-7 COLONIA CASTAÑA, ZONA 11, GUATEMALA.</v>
      </c>
      <c r="D10" s="178"/>
      <c r="E10" s="178"/>
      <c r="F10" s="178"/>
      <c r="G10" s="178"/>
      <c r="H10" s="121" t="s">
        <v>148</v>
      </c>
      <c r="I10" s="122" t="str">
        <f>+'INFORMACION GENERAL'!B9</f>
        <v>1642-15891-0101</v>
      </c>
      <c r="J10" s="108"/>
    </row>
    <row r="11" spans="1:11" ht="26.4" customHeight="1" x14ac:dyDescent="0.4">
      <c r="A11" s="108"/>
      <c r="B11" s="177"/>
      <c r="C11" s="178"/>
      <c r="D11" s="178"/>
      <c r="E11" s="178"/>
      <c r="F11" s="178"/>
      <c r="G11" s="178"/>
      <c r="H11" s="110" t="s">
        <v>157</v>
      </c>
      <c r="I11" s="175" t="str">
        <f>+'INFORMACION GENERAL'!B10</f>
        <v>VILLA NUEVA</v>
      </c>
      <c r="J11" s="175"/>
      <c r="K11" s="175"/>
    </row>
    <row r="12" spans="1:11" ht="26.4" customHeight="1" x14ac:dyDescent="0.4">
      <c r="A12" s="108"/>
      <c r="B12" s="120" t="s">
        <v>13</v>
      </c>
      <c r="C12" s="179" t="str">
        <f>+'INFORMACION GENERAL'!B12</f>
        <v>11426690-5</v>
      </c>
      <c r="D12" s="179"/>
      <c r="E12" s="179"/>
      <c r="F12" s="179"/>
      <c r="G12" s="179"/>
      <c r="H12" s="110" t="s">
        <v>14</v>
      </c>
      <c r="I12" s="108" t="str">
        <f>+'INFORMACION GENERAL'!B11</f>
        <v>GUATEMALA</v>
      </c>
    </row>
    <row r="13" spans="1:11" ht="26.4" customHeight="1" x14ac:dyDescent="0.4">
      <c r="A13" s="108"/>
      <c r="B13" s="110" t="s">
        <v>158</v>
      </c>
      <c r="C13" s="180">
        <f>+'INFORMACION GENERAL'!B15</f>
        <v>44721</v>
      </c>
      <c r="D13" s="180"/>
      <c r="E13" s="180"/>
      <c r="F13" s="180"/>
      <c r="G13" s="180"/>
      <c r="H13" s="110" t="s">
        <v>11</v>
      </c>
      <c r="I13" s="175" t="str">
        <f>+'INFORMACION GENERAL'!B7</f>
        <v>CASADA</v>
      </c>
      <c r="J13" s="175"/>
    </row>
    <row r="14" spans="1:11" ht="26.4" customHeight="1" x14ac:dyDescent="0.4">
      <c r="A14" s="108"/>
      <c r="B14" s="110"/>
      <c r="C14" s="175"/>
      <c r="D14" s="175"/>
      <c r="E14" s="175"/>
      <c r="F14" s="110"/>
      <c r="G14" s="110"/>
      <c r="H14" s="115" t="s">
        <v>15</v>
      </c>
      <c r="I14" s="124">
        <f>+'INFORMACION GENERAL'!B6</f>
        <v>38</v>
      </c>
      <c r="J14" s="108"/>
    </row>
    <row r="15" spans="1:11" ht="21" x14ac:dyDescent="0.4">
      <c r="A15" s="108"/>
      <c r="B15" s="110"/>
      <c r="C15" s="175"/>
      <c r="D15" s="175"/>
      <c r="E15" s="175"/>
      <c r="F15" s="175"/>
      <c r="G15" s="175"/>
      <c r="H15" s="175"/>
      <c r="I15" s="125"/>
      <c r="J15" s="108"/>
    </row>
    <row r="16" spans="1:11" ht="6" customHeight="1" x14ac:dyDescent="0.4">
      <c r="A16" s="108"/>
      <c r="B16" s="110"/>
      <c r="C16" s="123"/>
      <c r="D16" s="123"/>
      <c r="E16" s="123"/>
      <c r="F16" s="123"/>
      <c r="G16" s="123"/>
      <c r="H16" s="123"/>
      <c r="I16" s="125"/>
      <c r="J16" s="108"/>
    </row>
    <row r="17" spans="1:14" ht="21" x14ac:dyDescent="0.4">
      <c r="A17" s="108"/>
      <c r="B17" s="173" t="s">
        <v>17</v>
      </c>
      <c r="C17" s="173"/>
      <c r="D17" s="173"/>
      <c r="E17" s="173"/>
      <c r="F17" s="173"/>
      <c r="G17" s="173"/>
      <c r="H17" s="173"/>
      <c r="I17" s="173"/>
      <c r="J17" s="126"/>
    </row>
    <row r="18" spans="1:14" ht="4.95" customHeight="1" x14ac:dyDescent="0.4">
      <c r="A18" s="108"/>
      <c r="B18" s="110"/>
      <c r="C18" s="123"/>
      <c r="D18" s="123"/>
      <c r="E18" s="123"/>
      <c r="F18" s="123"/>
      <c r="G18" s="123"/>
      <c r="H18" s="123"/>
      <c r="I18" s="125"/>
      <c r="J18" s="108"/>
    </row>
    <row r="19" spans="1:14" ht="33" customHeight="1" x14ac:dyDescent="0.4">
      <c r="A19" s="108"/>
      <c r="B19" s="110" t="s">
        <v>26</v>
      </c>
      <c r="C19" s="110" t="str">
        <f>+'INFORMACION GENERAL'!B30</f>
        <v>CERTIFICADO PLAZO FIJO</v>
      </c>
      <c r="D19" s="123"/>
      <c r="E19" s="123"/>
      <c r="F19" s="115" t="s">
        <v>18</v>
      </c>
      <c r="G19" s="123" t="str">
        <f>+'INFORMACION GENERAL'!B34</f>
        <v>12 meses</v>
      </c>
      <c r="H19" s="123"/>
      <c r="I19" s="125"/>
      <c r="J19" s="108"/>
    </row>
    <row r="20" spans="1:14" ht="33" customHeight="1" x14ac:dyDescent="0.4">
      <c r="A20" s="108"/>
      <c r="B20" s="110" t="s">
        <v>160</v>
      </c>
      <c r="C20" s="110" t="str">
        <f>+'INFORMACION GENERAL'!B31</f>
        <v>33-099-000329-0</v>
      </c>
      <c r="D20" s="110"/>
      <c r="E20" s="123"/>
      <c r="F20" s="115" t="s">
        <v>6</v>
      </c>
      <c r="G20" s="123"/>
      <c r="H20" s="127">
        <f>+'INFORMACION GENERAL'!B35</f>
        <v>8.1000000000000003E-2</v>
      </c>
      <c r="I20" s="125"/>
      <c r="J20" s="108"/>
    </row>
    <row r="21" spans="1:14" ht="33" customHeight="1" x14ac:dyDescent="0.4">
      <c r="A21" s="108"/>
      <c r="B21" s="110" t="s">
        <v>32</v>
      </c>
      <c r="C21" s="128">
        <f>+'INFORMACION GENERAL'!B32</f>
        <v>1622843.6</v>
      </c>
      <c r="D21" s="123"/>
      <c r="E21" s="123"/>
      <c r="F21" s="110" t="s">
        <v>19</v>
      </c>
      <c r="G21" s="123"/>
      <c r="H21" s="172">
        <f>+'INFORMACION GENERAL'!B36</f>
        <v>46001</v>
      </c>
      <c r="I21" s="172"/>
      <c r="J21" s="108"/>
    </row>
    <row r="22" spans="1:14" x14ac:dyDescent="0.35">
      <c r="A22" s="108"/>
      <c r="B22" s="108"/>
      <c r="C22" s="108"/>
      <c r="D22" s="123"/>
      <c r="E22" s="123"/>
      <c r="F22" s="123"/>
      <c r="G22" s="123"/>
      <c r="H22" s="123"/>
      <c r="I22" s="125"/>
      <c r="J22" s="108"/>
    </row>
    <row r="23" spans="1:14" ht="4.95" customHeight="1" x14ac:dyDescent="0.4">
      <c r="A23" s="108"/>
      <c r="B23" s="110"/>
      <c r="C23" s="123"/>
      <c r="D23" s="123"/>
      <c r="E23" s="123"/>
      <c r="F23" s="123"/>
      <c r="G23" s="123"/>
      <c r="H23" s="123"/>
      <c r="I23" s="125"/>
      <c r="J23" s="108"/>
    </row>
    <row r="24" spans="1:14" ht="21" x14ac:dyDescent="0.4">
      <c r="A24" s="108"/>
      <c r="B24" s="108"/>
      <c r="C24" s="108"/>
      <c r="D24" s="108"/>
      <c r="E24" s="108"/>
      <c r="F24" s="108"/>
      <c r="G24" s="108"/>
      <c r="H24" s="108"/>
      <c r="I24" s="108"/>
      <c r="J24" s="108"/>
      <c r="K24" s="111" t="s">
        <v>0</v>
      </c>
      <c r="M24" s="129"/>
      <c r="N24" s="130"/>
    </row>
    <row r="25" spans="1:14" ht="21" x14ac:dyDescent="0.4">
      <c r="A25" s="108"/>
      <c r="B25" s="173" t="s">
        <v>20</v>
      </c>
      <c r="C25" s="173"/>
      <c r="D25" s="173"/>
      <c r="E25" s="173"/>
      <c r="F25" s="173"/>
      <c r="G25" s="173"/>
      <c r="H25" s="173"/>
      <c r="I25" s="173"/>
      <c r="J25" s="173"/>
      <c r="N25" s="131"/>
    </row>
    <row r="26" spans="1:14" ht="3.6" customHeight="1" x14ac:dyDescent="0.35">
      <c r="A26" s="108"/>
      <c r="B26" s="108"/>
      <c r="C26" s="108"/>
      <c r="D26" s="108"/>
      <c r="E26" s="108"/>
      <c r="F26" s="108"/>
      <c r="G26" s="108"/>
      <c r="H26" s="108"/>
      <c r="I26" s="108"/>
      <c r="J26" s="108"/>
      <c r="N26" s="131"/>
    </row>
    <row r="27" spans="1:14" ht="21" x14ac:dyDescent="0.4">
      <c r="A27" s="108"/>
      <c r="B27" s="108" t="s">
        <v>21</v>
      </c>
      <c r="C27" s="126"/>
      <c r="D27" s="108"/>
      <c r="E27" s="108"/>
      <c r="F27" s="108"/>
      <c r="G27" s="108"/>
      <c r="H27" s="108"/>
      <c r="I27" s="108"/>
      <c r="J27" s="108"/>
      <c r="N27" s="131"/>
    </row>
    <row r="28" spans="1:14" ht="21" x14ac:dyDescent="0.4">
      <c r="A28" s="108"/>
      <c r="B28" s="108"/>
      <c r="C28" s="108"/>
      <c r="D28" s="108"/>
      <c r="E28" s="108"/>
      <c r="F28" s="108"/>
      <c r="G28" s="108"/>
      <c r="H28" s="108"/>
      <c r="I28" s="108"/>
      <c r="J28" s="108"/>
      <c r="N28" s="130"/>
    </row>
    <row r="29" spans="1:14" ht="30" customHeight="1" x14ac:dyDescent="0.4">
      <c r="A29" s="108"/>
      <c r="B29" s="110" t="s">
        <v>9</v>
      </c>
      <c r="C29" s="185">
        <f>+'INFORMACION GENERAL'!B27</f>
        <v>813679.125</v>
      </c>
      <c r="D29" s="185"/>
      <c r="F29" s="110" t="s">
        <v>141</v>
      </c>
      <c r="G29" s="132"/>
      <c r="H29" s="133">
        <f>+'INFORMACION GENERAL'!B26</f>
        <v>2029.125</v>
      </c>
      <c r="I29" s="108" t="s">
        <v>0</v>
      </c>
      <c r="J29" s="108"/>
    </row>
    <row r="30" spans="1:14" ht="30" customHeight="1" x14ac:dyDescent="0.4">
      <c r="A30" s="108"/>
      <c r="B30" s="110" t="s">
        <v>8</v>
      </c>
      <c r="C30" s="108" t="str">
        <f>+'INFORMACION GENERAL'!B24</f>
        <v>CAPITAL DE TRABAJO</v>
      </c>
      <c r="D30" s="108"/>
      <c r="E30" s="108"/>
      <c r="F30" s="110" t="s">
        <v>19</v>
      </c>
      <c r="G30" s="108"/>
      <c r="H30" s="134">
        <f>+'INFORMACION GENERAL'!B25</f>
        <v>47125</v>
      </c>
      <c r="I30" s="108"/>
      <c r="J30" s="108"/>
    </row>
    <row r="31" spans="1:14" ht="30" customHeight="1" x14ac:dyDescent="0.4">
      <c r="A31" s="108"/>
      <c r="B31" s="110" t="s">
        <v>22</v>
      </c>
      <c r="C31" s="175" t="str">
        <f>+'INFORMACION GENERAL'!B30</f>
        <v>CERTIFICADO PLAZO FIJO</v>
      </c>
      <c r="D31" s="175"/>
      <c r="E31" s="175"/>
      <c r="F31" s="110" t="s">
        <v>182</v>
      </c>
      <c r="G31" s="110"/>
      <c r="H31" s="151">
        <f>+CUOTAS!S7</f>
        <v>24478.180343749998</v>
      </c>
      <c r="I31" s="108" t="s">
        <v>0</v>
      </c>
      <c r="J31" s="108"/>
    </row>
    <row r="32" spans="1:14" ht="30" customHeight="1" x14ac:dyDescent="0.4">
      <c r="A32" s="108"/>
      <c r="B32" s="110" t="s">
        <v>137</v>
      </c>
      <c r="C32" s="123">
        <f>+'INFORMACION GENERAL'!B18</f>
        <v>48</v>
      </c>
      <c r="D32" s="108"/>
      <c r="E32" s="108"/>
      <c r="F32" s="110" t="s">
        <v>41</v>
      </c>
      <c r="G32" s="108"/>
      <c r="H32" s="152" t="str">
        <f>+'INFORMACION GENERAL'!B23</f>
        <v>CUOTA SOBRESALDOS</v>
      </c>
      <c r="I32" s="108"/>
      <c r="J32" s="108"/>
    </row>
    <row r="33" spans="1:10" ht="30" customHeight="1" x14ac:dyDescent="0.4">
      <c r="A33" s="108"/>
      <c r="B33" s="110" t="s">
        <v>6</v>
      </c>
      <c r="C33" s="135">
        <f>+'INFORMACION GENERAL'!B20</f>
        <v>0.111</v>
      </c>
      <c r="D33" s="108"/>
      <c r="E33" s="136"/>
      <c r="F33" s="174" t="s">
        <v>38</v>
      </c>
      <c r="G33" s="174"/>
      <c r="H33" s="135">
        <f>+'INFORMACION GENERAL'!B22</f>
        <v>0.161</v>
      </c>
      <c r="I33" s="108"/>
      <c r="J33" s="108"/>
    </row>
    <row r="34" spans="1:10" ht="30" customHeight="1" x14ac:dyDescent="0.4">
      <c r="A34" s="108"/>
      <c r="B34" s="110" t="s">
        <v>5</v>
      </c>
      <c r="C34" s="175" t="str">
        <f>+'INFORMACION GENERAL'!B21</f>
        <v>PAGADERO MEDIANTE CAPITAL E INTERESES MENSUALES Y SALDO AL VENCIMIENTO</v>
      </c>
      <c r="D34" s="175"/>
      <c r="E34" s="175"/>
      <c r="F34" s="175"/>
      <c r="G34" s="175"/>
      <c r="H34" s="175"/>
      <c r="I34" s="175"/>
      <c r="J34" s="108"/>
    </row>
    <row r="35" spans="1:10" ht="30" customHeight="1" x14ac:dyDescent="0.4">
      <c r="A35" s="108"/>
      <c r="B35" s="110" t="s">
        <v>4</v>
      </c>
      <c r="C35" s="123" t="str">
        <f>+'INFORMACION GENERAL'!B37</f>
        <v>A "DE RIESGO NORMAL"</v>
      </c>
      <c r="D35" s="123"/>
      <c r="E35" s="123"/>
      <c r="F35" s="108"/>
      <c r="G35" s="108"/>
      <c r="H35" s="108"/>
      <c r="I35" s="108"/>
      <c r="J35" s="108"/>
    </row>
    <row r="36" spans="1:10" ht="30" customHeight="1" x14ac:dyDescent="0.4">
      <c r="A36" s="108"/>
      <c r="B36" s="110" t="s">
        <v>3</v>
      </c>
      <c r="C36" s="108"/>
      <c r="D36" s="183" t="s">
        <v>2</v>
      </c>
      <c r="E36" s="183"/>
      <c r="F36" s="183"/>
      <c r="G36" s="174" t="str">
        <f>+'INFORMACION GENERAL'!B39</f>
        <v>08-099-000047-6</v>
      </c>
      <c r="H36" s="174"/>
      <c r="I36" s="108"/>
      <c r="J36" s="108"/>
    </row>
    <row r="37" spans="1:10" ht="30" customHeight="1" x14ac:dyDescent="0.4">
      <c r="A37" s="108"/>
      <c r="B37" s="108"/>
      <c r="C37" s="110"/>
      <c r="D37" s="108"/>
      <c r="E37" s="108"/>
      <c r="F37" s="108"/>
      <c r="G37" s="183"/>
      <c r="H37" s="183"/>
      <c r="I37" s="108"/>
      <c r="J37" s="108"/>
    </row>
    <row r="38" spans="1:10" ht="26.4" customHeight="1" x14ac:dyDescent="0.4">
      <c r="A38" s="108"/>
      <c r="B38" s="110"/>
      <c r="C38" s="108"/>
      <c r="D38" s="108"/>
      <c r="E38" s="108"/>
      <c r="F38" s="108"/>
      <c r="G38" s="108"/>
      <c r="H38" s="137">
        <f>+'INFORMACION GENERAL'!B38</f>
        <v>811650</v>
      </c>
      <c r="I38" s="135"/>
      <c r="J38" s="108"/>
    </row>
    <row r="39" spans="1:10" ht="26.4" customHeight="1" thickBot="1" x14ac:dyDescent="0.45">
      <c r="A39" s="108"/>
      <c r="B39" s="110"/>
      <c r="C39" s="108"/>
      <c r="D39" s="110" t="s">
        <v>161</v>
      </c>
      <c r="E39" s="108"/>
      <c r="F39" s="108"/>
      <c r="G39" s="108"/>
      <c r="H39" s="138">
        <f>SUM(H38:H38)</f>
        <v>811650</v>
      </c>
      <c r="I39" s="135"/>
      <c r="J39" s="108"/>
    </row>
    <row r="40" spans="1:10" ht="21.6" thickTop="1" x14ac:dyDescent="0.4">
      <c r="A40" s="108"/>
      <c r="B40" s="110"/>
      <c r="C40" s="108"/>
      <c r="D40" s="110"/>
      <c r="E40" s="108"/>
      <c r="F40" s="108"/>
      <c r="G40" s="108"/>
      <c r="H40" s="139"/>
      <c r="I40" s="135"/>
      <c r="J40" s="108"/>
    </row>
    <row r="41" spans="1:10" ht="21" x14ac:dyDescent="0.4">
      <c r="A41" s="108"/>
      <c r="B41" s="110"/>
      <c r="C41" s="108"/>
      <c r="D41" s="110"/>
      <c r="E41" s="108"/>
      <c r="F41" s="108"/>
      <c r="G41" s="108"/>
      <c r="H41" s="139"/>
      <c r="I41" s="135"/>
      <c r="J41" s="108"/>
    </row>
    <row r="42" spans="1:10" ht="21" x14ac:dyDescent="0.4">
      <c r="A42" s="108"/>
      <c r="B42" s="110"/>
      <c r="C42" s="108"/>
      <c r="D42" s="110"/>
      <c r="E42" s="108"/>
      <c r="F42" s="108"/>
      <c r="G42" s="108"/>
      <c r="H42" s="139"/>
      <c r="I42" s="135"/>
      <c r="J42" s="108"/>
    </row>
    <row r="43" spans="1:10" ht="21" x14ac:dyDescent="0.4">
      <c r="A43" s="108"/>
      <c r="B43" s="110"/>
      <c r="C43" s="108"/>
      <c r="D43" s="108"/>
      <c r="E43" s="108"/>
      <c r="F43" s="108"/>
      <c r="G43" s="108"/>
      <c r="H43" s="108"/>
      <c r="I43" s="135"/>
      <c r="J43" s="108"/>
    </row>
    <row r="44" spans="1:10" ht="21" x14ac:dyDescent="0.4">
      <c r="A44" s="108"/>
      <c r="B44" s="110"/>
      <c r="C44" s="108"/>
      <c r="D44" s="108"/>
      <c r="E44" s="108"/>
      <c r="F44" s="108"/>
      <c r="G44" s="108"/>
      <c r="H44" s="108"/>
      <c r="I44" s="135"/>
      <c r="J44" s="108"/>
    </row>
    <row r="45" spans="1:10" ht="21" x14ac:dyDescent="0.4">
      <c r="A45" s="108"/>
      <c r="B45" s="110"/>
      <c r="C45" s="108"/>
      <c r="D45" s="108"/>
      <c r="E45" s="108"/>
      <c r="F45" s="108"/>
      <c r="G45" s="108"/>
      <c r="H45" s="108"/>
      <c r="I45" s="135"/>
      <c r="J45" s="108"/>
    </row>
    <row r="46" spans="1:10" x14ac:dyDescent="0.35">
      <c r="A46" s="108"/>
      <c r="B46" s="108"/>
      <c r="C46" s="108" t="s">
        <v>24</v>
      </c>
      <c r="D46" s="108"/>
      <c r="E46" s="140"/>
      <c r="F46" s="140"/>
      <c r="G46" s="140"/>
      <c r="H46" s="140"/>
      <c r="I46" s="135"/>
      <c r="J46" s="108"/>
    </row>
    <row r="47" spans="1:10" x14ac:dyDescent="0.35">
      <c r="A47" s="108"/>
      <c r="B47" s="108"/>
      <c r="C47" s="108"/>
      <c r="D47" s="183" t="str">
        <f>+'INFORMACION GENERAL'!F17</f>
        <v>Cristian Alejandro Gaitán Castro</v>
      </c>
      <c r="E47" s="183"/>
      <c r="F47" s="183"/>
      <c r="G47" s="183"/>
      <c r="H47" s="183"/>
      <c r="I47" s="135"/>
      <c r="J47" s="108"/>
    </row>
    <row r="48" spans="1:10" ht="21" x14ac:dyDescent="0.4">
      <c r="A48" s="108"/>
      <c r="B48" s="108"/>
      <c r="C48" s="108"/>
      <c r="D48" s="174" t="str">
        <f>+'INFORMACION GENERAL'!F18</f>
        <v>Asesor de Negocios</v>
      </c>
      <c r="E48" s="174"/>
      <c r="F48" s="174"/>
      <c r="G48" s="174"/>
      <c r="H48" s="174"/>
      <c r="I48" s="135"/>
      <c r="J48" s="108"/>
    </row>
    <row r="49" spans="1:10" x14ac:dyDescent="0.35">
      <c r="A49" s="108"/>
      <c r="B49" s="108"/>
      <c r="C49" s="108"/>
      <c r="D49" s="183" t="str">
        <f>+'INFORMACION GENERAL'!F19</f>
        <v>Agencia Central</v>
      </c>
      <c r="E49" s="183"/>
      <c r="F49" s="183"/>
      <c r="G49" s="183"/>
      <c r="H49" s="183"/>
      <c r="I49" s="135"/>
      <c r="J49" s="108"/>
    </row>
    <row r="50" spans="1:10" x14ac:dyDescent="0.35">
      <c r="A50" s="108"/>
      <c r="B50" s="108"/>
      <c r="C50" s="108"/>
      <c r="D50" s="124"/>
      <c r="E50" s="124"/>
      <c r="F50" s="124"/>
      <c r="G50" s="124"/>
      <c r="H50" s="124"/>
      <c r="I50" s="135"/>
      <c r="J50" s="108"/>
    </row>
    <row r="51" spans="1:10" x14ac:dyDescent="0.35">
      <c r="A51" s="108"/>
      <c r="B51" s="108"/>
      <c r="C51" s="108"/>
      <c r="D51" s="124"/>
      <c r="E51" s="124"/>
      <c r="F51" s="124"/>
      <c r="G51" s="124"/>
      <c r="H51" s="124"/>
      <c r="I51" s="135"/>
      <c r="J51" s="108"/>
    </row>
    <row r="52" spans="1:10" x14ac:dyDescent="0.35">
      <c r="A52" s="108"/>
      <c r="B52" s="108"/>
      <c r="C52" s="108"/>
      <c r="D52" s="124"/>
      <c r="E52" s="124"/>
      <c r="F52" s="124"/>
      <c r="G52" s="124"/>
      <c r="H52" s="124"/>
      <c r="I52" s="135"/>
      <c r="J52" s="108"/>
    </row>
    <row r="53" spans="1:10" x14ac:dyDescent="0.35">
      <c r="A53" s="108"/>
      <c r="B53" s="108"/>
      <c r="C53" s="108"/>
      <c r="D53" s="124"/>
      <c r="E53" s="124"/>
      <c r="F53" s="124"/>
      <c r="G53" s="124"/>
      <c r="H53" s="124"/>
      <c r="I53" s="135"/>
      <c r="J53" s="108"/>
    </row>
    <row r="54" spans="1:10" x14ac:dyDescent="0.35">
      <c r="A54" s="108"/>
      <c r="B54" s="108"/>
      <c r="C54" s="108"/>
      <c r="D54" s="124"/>
      <c r="E54" s="124"/>
      <c r="F54" s="124"/>
      <c r="G54" s="124"/>
      <c r="H54" s="124"/>
      <c r="I54" s="135"/>
      <c r="J54" s="108"/>
    </row>
    <row r="55" spans="1:10" x14ac:dyDescent="0.35">
      <c r="A55" s="108"/>
      <c r="B55" s="108"/>
      <c r="C55" s="108"/>
      <c r="D55" s="108"/>
      <c r="E55" s="108"/>
      <c r="F55" s="108"/>
      <c r="G55" s="108"/>
      <c r="H55" s="108"/>
      <c r="I55" s="108"/>
      <c r="J55" s="108"/>
    </row>
    <row r="56" spans="1:10" ht="21" x14ac:dyDescent="0.35">
      <c r="A56" s="108"/>
      <c r="B56" s="108" t="s">
        <v>0</v>
      </c>
      <c r="C56" s="108"/>
      <c r="D56" s="108"/>
      <c r="E56" s="108"/>
      <c r="F56" s="108"/>
      <c r="G56" s="108"/>
      <c r="H56" s="108"/>
      <c r="I56" s="108"/>
      <c r="J56" s="141"/>
    </row>
    <row r="57" spans="1:10" ht="21" x14ac:dyDescent="0.35">
      <c r="A57" s="108"/>
      <c r="B57" s="108" t="s">
        <v>23</v>
      </c>
      <c r="C57" s="140"/>
      <c r="D57" s="140"/>
      <c r="E57" s="140"/>
      <c r="F57" s="108"/>
      <c r="H57" s="140"/>
      <c r="I57" s="140"/>
      <c r="J57" s="141"/>
    </row>
    <row r="58" spans="1:10" x14ac:dyDescent="0.35">
      <c r="A58" s="108"/>
      <c r="B58" s="108"/>
      <c r="C58" s="182" t="str">
        <f>+'INFORMACION GENERAL'!F29</f>
        <v>ING. LUIS FERNANDO PELÁEZ GUERRA</v>
      </c>
      <c r="D58" s="182"/>
      <c r="E58" s="182"/>
      <c r="F58" s="108"/>
      <c r="H58" s="186" t="str">
        <f>+'INFORMACION GENERAL'!F37</f>
        <v>-</v>
      </c>
      <c r="I58" s="186"/>
      <c r="J58" s="142"/>
    </row>
    <row r="59" spans="1:10" ht="27" customHeight="1" x14ac:dyDescent="0.35">
      <c r="A59" s="108"/>
      <c r="B59" s="108"/>
      <c r="C59" s="171" t="str">
        <f>+'INFORMACION GENERAL'!F30</f>
        <v>GERENTE DE BANCA PERSONAS</v>
      </c>
      <c r="D59" s="171"/>
      <c r="E59" s="171"/>
      <c r="F59" s="108"/>
      <c r="H59" s="171" t="str">
        <f>+'INFORMACION GENERAL'!F38</f>
        <v>-</v>
      </c>
      <c r="I59" s="171"/>
      <c r="J59" s="141"/>
    </row>
    <row r="60" spans="1:10" x14ac:dyDescent="0.35">
      <c r="A60" s="108"/>
      <c r="B60" s="108"/>
      <c r="C60" s="108"/>
      <c r="D60" s="108"/>
      <c r="E60" s="108"/>
      <c r="F60" s="108"/>
      <c r="G60" s="108"/>
      <c r="H60" s="108"/>
      <c r="I60" s="108"/>
      <c r="J60" s="108"/>
    </row>
    <row r="62" spans="1:10" x14ac:dyDescent="0.35">
      <c r="D62" s="111" t="s">
        <v>0</v>
      </c>
    </row>
  </sheetData>
  <mergeCells count="32">
    <mergeCell ref="C58:E58"/>
    <mergeCell ref="D49:H49"/>
    <mergeCell ref="C5:E5"/>
    <mergeCell ref="B25:J25"/>
    <mergeCell ref="C29:D29"/>
    <mergeCell ref="C14:E14"/>
    <mergeCell ref="C15:H15"/>
    <mergeCell ref="D47:H47"/>
    <mergeCell ref="D48:H48"/>
    <mergeCell ref="C31:E31"/>
    <mergeCell ref="F33:G33"/>
    <mergeCell ref="G37:H37"/>
    <mergeCell ref="G36:H36"/>
    <mergeCell ref="D36:F36"/>
    <mergeCell ref="C34:I34"/>
    <mergeCell ref="H58:I58"/>
    <mergeCell ref="H59:I59"/>
    <mergeCell ref="H21:I21"/>
    <mergeCell ref="B17:I17"/>
    <mergeCell ref="C1:I1"/>
    <mergeCell ref="C2:I2"/>
    <mergeCell ref="C3:I3"/>
    <mergeCell ref="B7:J7"/>
    <mergeCell ref="I11:K11"/>
    <mergeCell ref="I13:J13"/>
    <mergeCell ref="G5:I5"/>
    <mergeCell ref="B10:B11"/>
    <mergeCell ref="C10:G11"/>
    <mergeCell ref="C12:G12"/>
    <mergeCell ref="C13:G13"/>
    <mergeCell ref="C9:G9"/>
    <mergeCell ref="C59:E59"/>
  </mergeCells>
  <pageMargins left="0.75" right="0.75" top="1" bottom="1" header="0.51180555555555496" footer="0.51180555555555496"/>
  <pageSetup scale="36" firstPageNumber="0" orientation="portrait" horizontalDpi="300" verticalDpi="300" r:id="rId1"/>
  <ignoredErrors>
    <ignoredError sqref="C21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 GENERAL</vt:lpstr>
      <vt:lpstr>CUOTAS</vt:lpstr>
      <vt:lpstr>PAGARÉ</vt:lpstr>
      <vt:lpstr>CUOTAS!Área_de_impresión</vt:lpstr>
      <vt:lpstr>PAGARÉ!Área_de_impresión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JORDY NORIEGA</dc:creator>
  <cp:lastModifiedBy>David Eduardo Jimenez Puluc</cp:lastModifiedBy>
  <cp:lastPrinted>2025-01-07T19:08:33Z</cp:lastPrinted>
  <dcterms:created xsi:type="dcterms:W3CDTF">2022-07-25T15:24:28Z</dcterms:created>
  <dcterms:modified xsi:type="dcterms:W3CDTF">2025-10-16T19:13:43Z</dcterms:modified>
</cp:coreProperties>
</file>