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ThisWorkbook" hidePivotFieldList="1"/>
  <mc:AlternateContent xmlns:mc="http://schemas.openxmlformats.org/markup-compatibility/2006">
    <mc:Choice Requires="x15">
      <x15ac:absPath xmlns:x15ac="http://schemas.microsoft.com/office/spreadsheetml/2010/11/ac" url="C:\Users\BPMoralesN\Desktop\cotizadores\back to back\carpeta correcta back to back\"/>
    </mc:Choice>
  </mc:AlternateContent>
  <xr:revisionPtr revIDLastSave="0" documentId="13_ncr:1_{2B8B160D-FED2-448F-A7A2-E666F3D52B61}" xr6:coauthVersionLast="36" xr6:coauthVersionMax="36" xr10:uidLastSave="{00000000-0000-0000-0000-000000000000}"/>
  <workbookProtection workbookAlgorithmName="SHA-512" workbookHashValue="YvsDPthuo/hClKmWi0bziYLa2Mi/kpJIwgmmv0/I+aEdc0y3CfUmND6TL//1ZXNaqjZISrcHdlLFi+/BE1ZFIA==" workbookSaltValue="WygEyJ0Xh5W94q6atbvf8Q==" workbookSpinCount="100000" lockStructure="1"/>
  <bookViews>
    <workbookView xWindow="0" yWindow="0" windowWidth="28800" windowHeight="11505" tabRatio="913" xr2:uid="{00000000-000D-0000-FFFF-FFFF00000000}"/>
  </bookViews>
  <sheets>
    <sheet name="COTIZADOR Y TAE INTEGRADO" sheetId="221" r:id="rId1"/>
    <sheet name="INFORMACION COMPLETA" sheetId="222" r:id="rId2"/>
    <sheet name="Bases" sheetId="231" state="veryHidden" r:id="rId3"/>
    <sheet name="AUTOLIQUIDABLE" sheetId="223" r:id="rId4"/>
    <sheet name="SOLICITUD" sheetId="224" r:id="rId5"/>
    <sheet name="ANEXO" sheetId="225" r:id="rId6"/>
    <sheet name="PIGNORACION DE FONDOS" sheetId="229" r:id="rId7"/>
    <sheet name="ENDONSO" sheetId="230" r:id="rId8"/>
    <sheet name="CHECK LIST" sheetId="228" r:id="rId9"/>
  </sheets>
  <definedNames>
    <definedName name="_11._Comercio">#REF!</definedName>
    <definedName name="_21._Comercios">#REF!</definedName>
    <definedName name="_3._Créditos_Hipotecarios_para_vivienda_y_cédulas_hipotearias">#REF!</definedName>
    <definedName name="_31._Hipotecarios_para_vivienda">#REF!</definedName>
    <definedName name="_4._Créditos_de_consumo">#REF!</definedName>
    <definedName name="_41._Tarjetas_de_crédito">#REF!</definedName>
    <definedName name="_C1200._Elaboración_de_productos_de_tabaco">#REF!</definedName>
    <definedName name="_C1511._Curtido_y_adobo_de_cueros__adobo_y_teñido_de_pieles">#REF!</definedName>
    <definedName name="_C1520._Fabricación_de_calzado_de_cualquier_material_y_de_cualquier_uso__partes_de_calzado_de_cuero">#REF!</definedName>
    <definedName name="_C1820._Reproducción_de_grabaciones">#REF!</definedName>
    <definedName name="_C2021._Fabricación_de_plaguicidas_y_otros_productos_químicos_de_uso_agropecuario">#REF!</definedName>
    <definedName name="_C2022._Fabricación_de_pinturas__barnices_y_productos_de_revestimiento_similares__tintas_de_imprenta_y_masillas">#REF!</definedName>
    <definedName name="_F431._Demolición_y_preparación_del_terreno">#REF!</definedName>
    <definedName name="A._Agricultura__ganadería__silvicultura_y_pesca">#REF!</definedName>
    <definedName name="A._Créditos_Empresariales">#REF!</definedName>
    <definedName name="A01._Agricultura__ganadería__caza_y_actividades_de_servicios_conexas">#REF!</definedName>
    <definedName name="A011._Cultivo_de_plantas_no_perennes">#REF!</definedName>
    <definedName name="A012._Cultivo_de_plantas_perennes_y_propagación_de_plantas">#REF!</definedName>
    <definedName name="A013._Propagación_de_plantas">#REF!</definedName>
    <definedName name="A014._Ganadería">#REF!</definedName>
    <definedName name="A016._Actividades_de_apoyo_a_la_agricultura_y_la_ganadería_y_actividades_poscosecha">#REF!</definedName>
    <definedName name="A017._Caza_ordinaria_y_mediante_trampas_y_actividades_de_servicios_conexas">#REF!</definedName>
    <definedName name="A02._Silvicultura_y_extracción_de_madera__y_servicios_de_apoyo_a_la_silvicultura">#REF!</definedName>
    <definedName name="A021._Silvicultura_y_otras_actividades_forestales">#REF!</definedName>
    <definedName name="A022._Extracción_de_madera">#REF!</definedName>
    <definedName name="A023._Recolección_de_productos_forestales_distintos_de_la_madera_y_otras_plantas_silvestres">#REF!</definedName>
    <definedName name="A024._Servicios_de_apoyo_a_la_silvicultura">#REF!</definedName>
    <definedName name="A03._Pesca_y_acuicultura">#REF!</definedName>
    <definedName name="A031._Pesca">#REF!</definedName>
    <definedName name="A032._Acuicultura">#REF!</definedName>
    <definedName name="_xlnm.Print_Area" localSheetId="0">'COTIZADOR Y TAE INTEGRADO'!$G$1:$L$356</definedName>
    <definedName name="_xlnm.Print_Area" localSheetId="6">'PIGNORACION DE FONDOS'!$A$1:$J$52</definedName>
    <definedName name="_xlnm.Print_Area">#REF!</definedName>
    <definedName name="B._Créditos_Productivos">#REF!</definedName>
    <definedName name="B._Explotación_de_minas_y_canteras">#REF!</definedName>
    <definedName name="B05._Extracción_de_carbón_de_piedra_y_lignito">#REF!</definedName>
    <definedName name="B051._Extracción_de_carbón_de_piedra">#REF!</definedName>
    <definedName name="B052._Extracción_de_lignito">#REF!</definedName>
    <definedName name="B06._Extracción_de_petróleo_crudo_y_gas_natural">#REF!</definedName>
    <definedName name="B061._Extracción_de_petróleo_crudo">#REF!</definedName>
    <definedName name="B062._Extracción_de_gas_natural">#REF!</definedName>
    <definedName name="B07._Extracción_de_minerales_metalíferos">#REF!</definedName>
    <definedName name="B071._Extracción_de_minerales_de_hierro">#REF!</definedName>
    <definedName name="B072._Extracción_de_minerales_metalíferos_no_ferrosos">#REF!</definedName>
    <definedName name="B0721._Extracción_de_minerales_de_uranio_y_torio">#REF!</definedName>
    <definedName name="B08._Explotación_de_otras_minas_y_canteras">#REF!</definedName>
    <definedName name="B081._Extracción_de_piedra__arena_y_arcilla">#REF!</definedName>
    <definedName name="B089._Explotación_de_minas_y_canteras_n.c.p.__no_clasificado_previamente">#REF!</definedName>
    <definedName name="B09._Actividades_de_servicios_de_apoyo_para_la_explotación_de_minas_y_canteras">#REF!</definedName>
    <definedName name="B091._Actividades_de_apoyo_para_la_extracción_de_petróleo_y_gas_natural">#REF!</definedName>
    <definedName name="B099._Actividades_de_apoyo_para_otras_actividades_de_explotación_de_minas_y_canteras">#REF!</definedName>
    <definedName name="C._Créditos_de_consumo">#REF!</definedName>
    <definedName name="C._Créditos_Hipotecarios_para_vivienda_y_cédulas_hipotearias">#REF!</definedName>
    <definedName name="C._Industrias_manufactureras">#REF!</definedName>
    <definedName name="C10._Elaboración_de_productos_alimenticios">#REF!</definedName>
    <definedName name="C101._Elaboración_y_conservación_de_carne">#REF!</definedName>
    <definedName name="C102._Elaboración_y_conservación_de_pescado__crustáceos_y_moluscos">#REF!</definedName>
    <definedName name="C103._Elaboración_y_conservación_de_frutas__legumbres_y_hortalizas">#REF!</definedName>
    <definedName name="C104._Elaboración_de_aceites_y_grasas_de_origen_vegetal_y_animal">#REF!</definedName>
    <definedName name="C105._Elaboración_de_productos_lácteos">#REF!</definedName>
    <definedName name="C106._Elaboración_de_productos_de_molinería__almidones_y_productos_derivados_del_almidón">#REF!</definedName>
    <definedName name="C107._Elaboración_de_otros_productos_alimenticios">#REF!</definedName>
    <definedName name="C108._Elaboración_de_alimentos_preparados_para_animales">#REF!</definedName>
    <definedName name="C11._Elaboración_de_bebidas">#REF!</definedName>
    <definedName name="C110._Elaboración_de_bebidas_alcohólicas__no_alcohólicas__producción_de_aguas_minerales_y_otras_aguas_embotelladas">#REF!</definedName>
    <definedName name="C12._Elaboración_de_productos_de_tabaco">#REF!</definedName>
    <definedName name="C120._Elaboración_de_productos_de_tabaco">#REF!</definedName>
    <definedName name="C13._Fabricación_de_productos_textiles">#REF!</definedName>
    <definedName name="C131._Hilatura__tejedura_y_acabado_de_productos_textiles">#REF!</definedName>
    <definedName name="C139._Fabricación_de_otros_productos_textiles">#REF!</definedName>
    <definedName name="C14._Fabricación_de_prendas_de_vestir">#REF!</definedName>
    <definedName name="C141._Fabricación_de_prendas_de_vestir__excepto_prendas_de_piel">#REF!</definedName>
    <definedName name="C142._Fabricación_de_artículos_de_piel">#REF!</definedName>
    <definedName name="C143._Fabricación_de_artículos_de_punto_y_ganchillo">#REF!</definedName>
    <definedName name="C15._Fabricación_de_productos_de_cuero_y_productos_conexos">#REF!</definedName>
    <definedName name="C151._Curtido__adobo__teñido_de_cueros_y_pieles__fabricación_de_maletas__bolsos_de_mano_y_artículos_similares__y_artículos_de_talabartería_y_guarnicionería">#REF!</definedName>
    <definedName name="C152._Fabricación_de_calzado_de_cualquier_material_y_de_cualquier_uso__partes_de_calzado_de_cuero">#REF!</definedName>
    <definedName name="C16._Producción_de_madera_y_fabricación_de_productos_de_madera_y_corcho__excepto_muebles__fabricación_de_muebles__fabricación_de_artículos_de_paja_y_de_materiales_trenzables">#REF!</definedName>
    <definedName name="C161._Aserrado_y_acepilladura_de_madera">#REF!</definedName>
    <definedName name="C162._Fabricación_de_productos_de_madera__productos_de_corcho__paja_y_materiales_trenzables">#REF!</definedName>
    <definedName name="C17._Fabricación_de_papel_y_productos_de_papel">#REF!</definedName>
    <definedName name="C170._Fabricación_de_papel_y_productos_de_papel">#REF!</definedName>
    <definedName name="C18._Impresión_y_reproducción_de_grabaciones">#REF!</definedName>
    <definedName name="C181._Impresión_y_actividades_de_servicios_relacionados_con_la_impresión_y_reproducción_de_grabaciones.">#REF!</definedName>
    <definedName name="C182._Reproducción_de_grabaciones">#REF!</definedName>
    <definedName name="C19._Fabricación_de_coque_y_productos_de_la_refinación_del_petróleo">#REF!</definedName>
    <definedName name="C191._Fabricación_de_productos_de_hornos_de_coque">#REF!</definedName>
    <definedName name="C192._Fabricación_de_productos_de_la_refinación_del_petróleo">#REF!</definedName>
    <definedName name="C20._Fabricación_de_sustancias_y_productos_químicos">#REF!</definedName>
    <definedName name="C201._Fabricación_de_sustancias_químicas_básicas__de_abonos_y_compuestos_de_nitrógeno_y_de_plásticos_y_caucho_sintético_en_formas_primarias">#REF!</definedName>
    <definedName name="C202._Fabricación_de_productos_químicos">#REF!</definedName>
    <definedName name="C203._Fabricación_de_fibras_artificiales">#REF!</definedName>
    <definedName name="C21._Fabricación_de_productos_farmacéuticos__sustancias_químicas_medicinales_y_productos_botánicos_de_uso_farmacéutico">#REF!</definedName>
    <definedName name="C210._Fabricación_de_productos_farmacéuticos__sustancias_químicas_medicinales_y_productos_botánicos_de_uso_farmacéutico">#REF!</definedName>
    <definedName name="C22._Fabricación_de_productos_de_caucho_y_de_plástico">#REF!</definedName>
    <definedName name="C221._Fabricación_de_productos_de_caucho">#REF!</definedName>
    <definedName name="C222._Fabricación_de_productos_de_plástico">#REF!</definedName>
    <definedName name="C23._Fabricación_de_otros_productos_minerales_no_metálicos">#REF!</definedName>
    <definedName name="C231._Fabricación_de_vidrio_y_productos_de_vidrio">#REF!</definedName>
    <definedName name="C239._Fabricación_de_productos_minerales_no_metálicos_n.c.p.">#REF!</definedName>
    <definedName name="C24._Fabricación_de_metales_comunes">#REF!</definedName>
    <definedName name="C241._Industrias_básicas_de_hierro_y_acero">#REF!</definedName>
    <definedName name="C242._Fabricación_de_productos_primarios_de_metales_preciosos_y_otros_metales_no_ferrosos">#REF!</definedName>
    <definedName name="C243._Fundición_de_metales">#REF!</definedName>
    <definedName name="C25._Fabricación_de_productos_elaborados_de_metal__excepto_maquinaria_y_equipo">#REF!</definedName>
    <definedName name="C251._Fabricación_de_productos_metálicos_para_uso_estructural__tanques__depósitos_y_recipientes_de_metal">#REF!</definedName>
    <definedName name="C252._Fabricación_de_armas_y_municiones">#REF!</definedName>
    <definedName name="C259._Fabricación_de_otros_productos_elaborados_de_metal__actividades_de_servicios_de_trabajos_de_metales">#REF!</definedName>
    <definedName name="C26._Fabricación_de_productos_de_informática__de_electrónica_y_de_óptica">#REF!</definedName>
    <definedName name="C261._Fabricación_de_componentes_y_tableros_electrónicos">#REF!</definedName>
    <definedName name="C262._Fabricación_de_ordenadores_y_equipo_periférico">#REF!</definedName>
    <definedName name="C263._Fabricación_de_equipo_de_comunicaciones">#REF!</definedName>
    <definedName name="C264._Fabricación_de_aparatos_electrónicos_de_consumo">#REF!</definedName>
    <definedName name="C265._Fabricación_de_equipo_de_medición__prueba__navegación_y_control_y_de_relojes">#REF!</definedName>
    <definedName name="C266._Fabricación_de_equipo_de_irradiación_y_equipo_electrónico_de_uso_médico_y_terapéutico">#REF!</definedName>
    <definedName name="C267._Fabricación_de_instrumentos_ópticos_y_equipo_fotográfico">#REF!</definedName>
    <definedName name="C268._Fabricación_de_soportes_magnéticos_y_ópticos">#REF!</definedName>
    <definedName name="C27._Fabricación_de_equipo_eléctrico">#REF!</definedName>
    <definedName name="C271._Fabricación_de_motores__generadores_y_transformadores_eléctricos_y_aparatos_de_distribución_y_control_de_la_energía_eléctrica">#REF!</definedName>
    <definedName name="C272._Fabricación_de_pilas__baterías_y_acumuladores">#REF!</definedName>
    <definedName name="C273._Fabricación_de_cables_y_dispositivos_de_cableado">#REF!</definedName>
    <definedName name="C274._Fabricación_de_equipo_eléctrico_de_iluminación">#REF!</definedName>
    <definedName name="C275._Fabricación_de_aparatos_de_uso_doméstico">#REF!</definedName>
    <definedName name="C279._Fabricación_de_otros_tipos_de_equipo_eléctrico">#REF!</definedName>
    <definedName name="C28._Fabricación_de_maquinaria_y_equipo_n.c.p.">#REF!</definedName>
    <definedName name="C281._Fabricación_de_maquinaria_de_uso_general">#REF!</definedName>
    <definedName name="C282._Fabricación_de_maquinaria_de_uso_especial">#REF!</definedName>
    <definedName name="C29._Fabricación_de_vehículos_automotores__remolques_y_semirremolques">#REF!</definedName>
    <definedName name="C291._Fabricación_de_vehículos_automotores">#REF!</definedName>
    <definedName name="C292._Fabricación_de_carrocerías_para_vehículos_automotores_fabricación_de_remolques_y_semirremolques">#REF!</definedName>
    <definedName name="C293._Fabricación_de_partes__piezas_y_accesorios_para_vehículos_automotores">#REF!</definedName>
    <definedName name="C30._Fabricación_de_otro_equipo_de_transporte">#REF!</definedName>
    <definedName name="C301._Construcción_de_buques_y_otras_embarcaciones">#REF!</definedName>
    <definedName name="C302._Fabricación_de_locomotoras_y_material_rodante">#REF!</definedName>
    <definedName name="C303._Fabricación_de_aeronaves__naves_espaciales_y_maquinaria_conexa">#REF!</definedName>
    <definedName name="C304._Fabricación_de_vehículos_militares_de_combate">#REF!</definedName>
    <definedName name="C309._Fabricación_de_equipo_de_transporte_n.c.p.">#REF!</definedName>
    <definedName name="C31._Fabricación_de_muebles">#REF!</definedName>
    <definedName name="C310._Fabricación_de_muebles">#REF!</definedName>
    <definedName name="C32._Otras_industrias_manufactureras">#REF!</definedName>
    <definedName name="C321._Fabricación_de_joyas__bisutería_y_artículos_conexos">#REF!</definedName>
    <definedName name="C322._Fabricación_de_instrumentos_de_música">#REF!</definedName>
    <definedName name="C323._Fabricación_de_artículos_de_deporte">#REF!</definedName>
    <definedName name="C324._Fabricación_de_juegos_y_juguetes">#REF!</definedName>
    <definedName name="C325._Fabricación_de_instrumentos_y_materiales_médicos_y_odontológicos">#REF!</definedName>
    <definedName name="C329._Otras_industrias_manufactureras_n.c.p.">#REF!</definedName>
    <definedName name="C33._Reparación_e_instalación_de_maquinaria_y_equipo">#REF!</definedName>
    <definedName name="C331._Reparación_de_productos_elaborados_de_metal__maquinaria_y_equipo">#REF!</definedName>
    <definedName name="C332._Instalación_de_maquinaria_y_equipo_industriales">#REF!</definedName>
    <definedName name="CODIGO0">#REF!</definedName>
    <definedName name="CODIGO1">#REF!</definedName>
    <definedName name="CODIGO2">#REF!</definedName>
    <definedName name="CODIGO3">#REF!</definedName>
    <definedName name="CODIGO4">#REF!</definedName>
    <definedName name="CODIGO5">#REF!</definedName>
    <definedName name="CODIGO6">#REF!</definedName>
    <definedName name="CODIGO7">#REF!</definedName>
    <definedName name="CODIGO8">#REF!</definedName>
    <definedName name="CODIGO9">#REF!</definedName>
    <definedName name="CODIGOGRANDIVISION">#REF!</definedName>
    <definedName name="Créditos_Empresariales">#REF!</definedName>
    <definedName name="D._Suministro_de_electricidad__gas__vapor_y_aire_acondicionado">#REF!</definedName>
    <definedName name="D35._Suministro_de_electricidad__gas__vapor_y_aire_acondicionado">#REF!</definedName>
    <definedName name="D351._Generación__transmisión_y_distribución_de_energía_eléctrica">#REF!</definedName>
    <definedName name="D352._Fabricación_de_gas__distribución_de_combustibles_gaseosos_por_tuberías">#REF!</definedName>
    <definedName name="D353._Suministro_de_vapor_y_de_aire_acondicionado">#REF!</definedName>
    <definedName name="Dictamen">#REF!</definedName>
    <definedName name="E._Suministro_de_agua__evacuación_de_aguas_residuales__gestión_de_desechos_y_descontaminación">#REF!</definedName>
    <definedName name="E36._Captación__tratamiento_y_distribución_de_agua">#REF!</definedName>
    <definedName name="E360._Captación__tratamiento_y_distribución_de_agua">#REF!</definedName>
    <definedName name="E37._Evacuación_de_aguas_residuales">#REF!</definedName>
    <definedName name="E370._Evacuación_de_aguas_residuales">#REF!</definedName>
    <definedName name="E38._Recogida__tratamiento_y_eliminación_de_desechos_recuperación_de_materiales">#REF!</definedName>
    <definedName name="E381._Recogida_de_desechos">#REF!</definedName>
    <definedName name="E382._Tratamiento_y_eliminación_de_desechos">#REF!</definedName>
    <definedName name="E383._Recuperación_de_materiales">#REF!</definedName>
    <definedName name="E39._Actividades_de_descontaminación_y_otros_servicios_de_gestión_de_desechos">#REF!</definedName>
    <definedName name="E390._Actividades_de_descontaminación_y_otros_servicios_de_gestión_de_desechos">#REF!</definedName>
    <definedName name="F._Construcción">#REF!</definedName>
    <definedName name="F41._Construcción_de_edificios">#REF!</definedName>
    <definedName name="F410._Construcción_de_edificios">#REF!</definedName>
    <definedName name="F42._Construcción__Obras_de_ingeniería_civil">#REF!</definedName>
    <definedName name="F421._Construcción_de_carreteras_y_vías_de_ferrocarril">#REF!</definedName>
    <definedName name="F422._Construcción_de_proyectos_de_servicio_público">#REF!</definedName>
    <definedName name="F429._Construcción_de_otras_obras_de_ingeniería_civil">#REF!</definedName>
    <definedName name="F43._Actividades_especializadas_de_construcción">#REF!</definedName>
    <definedName name="F431._Demolición_y_preparación_del_terreno">#REF!</definedName>
    <definedName name="F432._Instalaciones_eléctricas_y_de_fontanería_y_otras_instalaciones_para_obras_de_construcción">#REF!</definedName>
    <definedName name="F433._Terminación_y_acabado_de_edificios">#REF!</definedName>
    <definedName name="F439._Otras_actividades_especializadas_de_construcción">#REF!</definedName>
    <definedName name="FODASyRecomendacion">#REF!</definedName>
    <definedName name="G._Comercio_al_por_mayor_y_al_por_menor__Mantenimiento_y_reparación_de_vehículos_automotores_y_motocicletas">#REF!</definedName>
    <definedName name="G45._Comercio_al_por_mayor_y_al_por_menor_y_reparación_de_vehículos_automotores_y_motocicletas">#REF!</definedName>
    <definedName name="G451._Venta_de_vehículos_automotores">#REF!</definedName>
    <definedName name="G452._Mantenimiento_y_reparación_de_vehículos_automotores">#REF!</definedName>
    <definedName name="G453._Venta_de_partes__piezas_y_accesorios_para_vehículos_automotores">#REF!</definedName>
    <definedName name="G454._Venta_de_motocicletas_y_sus_partes__piezas_y_accesorios">#REF!</definedName>
    <definedName name="G46._Comercio_al_por_mayor__excepto_el_de_vehículos_automotores_y_motocicletas">#REF!</definedName>
    <definedName name="G461._Venta_al_por_mayor_a_cambio_de_una_retribución_o_por_contrata">#REF!</definedName>
    <definedName name="G462._Venta_al_por_mayor_de_materias_primas_agropecuarias_y_animales_vivos">#REF!</definedName>
    <definedName name="G463._Venta_al_por_mayor_de_alimentos__bebidas_y_tabaco">#REF!</definedName>
    <definedName name="G464._Venta_al_por_mayor_de_enseres_domésticos">#REF!</definedName>
    <definedName name="G465._Venta_al_por_mayor_de_maquinaria__equipo_y_materiales">#REF!</definedName>
    <definedName name="G466._Otras_actividades_de_venta_al_por_mayor_especializada">#REF!</definedName>
    <definedName name="G469._Venta_al_por_mayor_no_especializada">#REF!</definedName>
    <definedName name="G47._Venta_al_por_mayor_no_especializada">#REF!</definedName>
    <definedName name="G471._Venta_al_por_menor_en_comercios_no_especializados">#REF!</definedName>
    <definedName name="G472._Venta_al_por_menor_de_alimentos__bebidas_y_tabaco_en_comercios_especializados">#REF!</definedName>
    <definedName name="G473._Venta_al_por_menor_de_combustibles_para_vehículos_automotores_en_comercios_especializados">#REF!</definedName>
    <definedName name="G474._Venta_al_por_menor_de_equipo_de_información_y_de_comunicaciones_en_comercios_especializados">#REF!</definedName>
    <definedName name="G475._Venta_al_por_menor_de_otros_enseres_domésticos_en_comercios_especializados">#REF!</definedName>
    <definedName name="G476._Venta_al_por_menor_de_productos_culturales_y_recreativos_en_comercios_especializados">#REF!</definedName>
    <definedName name="G477._Venta_al_por_menor_de_otros_productos_en_comercios_especializados">#REF!</definedName>
    <definedName name="G478._Venta_al_por_menor_en_puestos_de_venta_y_mercados">#REF!</definedName>
    <definedName name="G479._Venta_al_por_menor_no_realizada_en_comercios__puestos_de_venta_o_mercados">#REF!</definedName>
    <definedName name="H._Transporte_y_almacenamiento">#REF!</definedName>
    <definedName name="H49._Transporte_por_vía_terrestre_y_transporte_por_tuberías">#REF!</definedName>
    <definedName name="H491._Transporte_por_ferrocarril">#REF!</definedName>
    <definedName name="H492._Otras_actividades_de_transporte_por_vía_terrestre">#REF!</definedName>
    <definedName name="H493._Transporte_por_tuberías">#REF!</definedName>
    <definedName name="H50._Transporte_por_vía_acuática">#REF!</definedName>
    <definedName name="H501._Transporte_marítimo_y_de_cabotaje">#REF!</definedName>
    <definedName name="H502._Transporte_por_vías_de_navegación_interiores">#REF!</definedName>
    <definedName name="H51._Transporte_por_vía_aérea">#REF!</definedName>
    <definedName name="H511._Transporte_de_pasajeros_por_vía_aérea">#REF!</definedName>
    <definedName name="H512._Transporte_de_carga_por_vía_aérea">#REF!</definedName>
    <definedName name="H52._Almacenamiento_y_actividades_de_apoyo_al_transporte">#REF!</definedName>
    <definedName name="H521._Almacenamiento_y_depósito">#REF!</definedName>
    <definedName name="H522._Actividades_de_apoyo_al_transporte">#REF!</definedName>
    <definedName name="H53._Actividades_postales_y_de_mensajería">#REF!</definedName>
    <definedName name="H531._Actividades_postales">#REF!</definedName>
    <definedName name="H532._Actividades_de_mensajería">#REF!</definedName>
    <definedName name="I._Actividades_de_alojamiento_y_de_servicio_de_comidas">#REF!</definedName>
    <definedName name="I55._Actividades_de_alojamiento">#REF!</definedName>
    <definedName name="I551._Actividades_de_alojamiento_para_estadías_cortas">#REF!</definedName>
    <definedName name="I552._Actividades_de_campamentos__parques_de_recreo_y_parques_de_caravanas">#REF!</definedName>
    <definedName name="I559._Otras_actividades_de_alojamiento">#REF!</definedName>
    <definedName name="I56._Actividades_de_servicios_de_comidas_y_bebidas">#REF!</definedName>
    <definedName name="I561._Actividades_de_restaurantes_y_de_servicio_móvil_de_comidas">#REF!</definedName>
    <definedName name="I562._Suministro_de_comidas_por_encargo_y_otras_actividades_de_servicio_de_comidas">#REF!</definedName>
    <definedName name="I563._Actividades_de_servicio_de_bebidas">#REF!</definedName>
    <definedName name="J._Información_y_comunicaciones">#REF!</definedName>
    <definedName name="J58._Actividades_de_edición">#REF!</definedName>
    <definedName name="J581._Edición_de_libros_y_publicaciones_periódicas_y_otras_actividades_de_edición">#REF!</definedName>
    <definedName name="J582._Edición_de_programas_informáticos">#REF!</definedName>
    <definedName name="J59._Actividades_de_producción_de_películas_cinematográficas__vídeos_y_programas_de_televisión__grabación_de_sonido_y_edición_de_música">#REF!</definedName>
    <definedName name="J591._Actividades_de_producción_de_películas_cinematográficas__videos_y_programas_de_televisión">#REF!</definedName>
    <definedName name="J592._Actividades_de_grabación_de_sonido_y_edición_de_música">#REF!</definedName>
    <definedName name="J60._Actividades_de_programación_y_transmisión">#REF!</definedName>
    <definedName name="J601._Transmisiones_de_radio">#REF!</definedName>
    <definedName name="J602._Programación_y_transmisiones_de_televisión">#REF!</definedName>
    <definedName name="J61._Telecomunicaciones">#REF!</definedName>
    <definedName name="J611._Actividades_de_telecomunicaciones_alámbricas">#REF!</definedName>
    <definedName name="J612._Actividades_de_telecomunicaciones_inalámbricas">#REF!</definedName>
    <definedName name="J613._Actividades_de_telecomunicaciones_por_satélite">#REF!</definedName>
    <definedName name="J619._Otras_actividades_de_telecomunicaciones">#REF!</definedName>
    <definedName name="J62._Programación_informática__consultoría_de_informática_y_actividades_conexas">#REF!</definedName>
    <definedName name="J620._Programación_informática__consultoría_de_informática_y_actividades_conexas">#REF!</definedName>
    <definedName name="J63._Actividades_de_servicios_de_información">#REF!</definedName>
    <definedName name="J631._Procesamiento_de_datos__hospedaje_y_actividades_conexas__portales_web">#REF!</definedName>
    <definedName name="J639._Actividades_de_agencias_de_noticias">#REF!</definedName>
    <definedName name="K._Actividades_financieras_y_de_seguros">#REF!</definedName>
    <definedName name="K64._Actividades_de_servicios_financieros__excepto_las_de_seguros_y_fondos_de_pensiones">#REF!</definedName>
    <definedName name="K641._Intermediación_monetaria">#REF!</definedName>
    <definedName name="K642._Actividades_de_sociedades_de_cartera">#REF!</definedName>
    <definedName name="K643._Fondos_y_sociedades_de_inversión_y_entidades_financieras_similares__incluye_instituciones_financieras_cautivas_de_fondos_de_inversión__holdings_y_entidades_de_propósito_especial">#REF!</definedName>
    <definedName name="K649._Otras_actividades_de_servicios_financieros__excepto_las_de_seguros_y_fondos_de_pensiones">#REF!</definedName>
    <definedName name="K65._Seguros__reaseguros_y_fondos_de_pensiones__excepto_planes_de_seguridad_social_de_afiliación_obligatoria">#REF!</definedName>
    <definedName name="K651._Seguros">#REF!</definedName>
    <definedName name="K652._Reaseguros">#REF!</definedName>
    <definedName name="K653._Fondos_de_pensiones__incluye_instituciones_financieras_cautivas_de_fondos_de_pensiones_y_entidades_de_propósito_especial">#REF!</definedName>
    <definedName name="K66._Actividades_auxiliares_de_las_actividades_de_servicios_financieros">#REF!</definedName>
    <definedName name="K661._Actividades_auxiliares_de_las_actividades_de_servicios_financieros__excepto_las_de_seguros_y_fondos_de_pensiones">#REF!</definedName>
    <definedName name="K662._Actividades_auxiliares_de_las_actividades_de_seguros_y_fondos_de_pensiones">#REF!</definedName>
    <definedName name="K663._Actividades_de_gestión_de_fondos">#REF!</definedName>
    <definedName name="L._Actividades_inmobiliarias">#REF!</definedName>
    <definedName name="L68._Actividades_inmobiliarias">#REF!</definedName>
    <definedName name="L681._Alquiler_de_vivienda">#REF!</definedName>
    <definedName name="L682._Actividades_inmobiliarias_realizadas_a_cambio_de_una_retribución_o_por_contrato">#REF!</definedName>
    <definedName name="M._Actividades_profesionales__científicas_y_técnicas">#REF!</definedName>
    <definedName name="M69._Actividades_jurídicas_y_de_contabilidad">#REF!</definedName>
    <definedName name="M691._Actividades_jurídicas">#REF!</definedName>
    <definedName name="M692._Actividades_de_contabilidad__teneduría_de_libros_y_auditoría__consultoría_fiscal">#REF!</definedName>
    <definedName name="M70._Actividades_de_oficinas_principales__actividades_de_consultoría_de_gestión">#REF!</definedName>
    <definedName name="M701._Actividades_de_oficinas_principales">#REF!</definedName>
    <definedName name="M702._Actividades_de_consultoría_de_gestión">#REF!</definedName>
    <definedName name="M71._Actividades_de_arquitectura_e_ingeniería__ensayos_y_análisis_técnicos">#REF!</definedName>
    <definedName name="M711._Actividades_de_arquitectura_e_ingeniería_y_actividades_conexas_de_consultoría_técnica">#REF!</definedName>
    <definedName name="M712._Ensayos_y_análisis_técnicos">#REF!</definedName>
    <definedName name="M72._Investigación_científica_y_desarrollo">#REF!</definedName>
    <definedName name="M721._Investigaciones_y_desarrollo_experimental_en_el_campo_de_las_ciencias_naturales_y_la_ingeniería">#REF!</definedName>
    <definedName name="M722._Investigaciones_y_desarrollo_experimental_en_el_campo_de_las_ciencias_sociales_y_las_humanidades">#REF!</definedName>
    <definedName name="M73._Publicidad_y_estudios_de_mercado">#REF!</definedName>
    <definedName name="M731._Publicidad">#REF!</definedName>
    <definedName name="M732._Estudios_de_mercado_y_encuestas_de_opinión_pública">#REF!</definedName>
    <definedName name="M74._Otras_actividades_profesionales__científicas_y_técnicas">#REF!</definedName>
    <definedName name="M741._Actividades_especializadas_de_diseño">#REF!</definedName>
    <definedName name="M742._Actividades_de_fotografía">#REF!</definedName>
    <definedName name="M749._Otras_actividades_profesionales__científicas_y_técnicas_n.c.p.">#REF!</definedName>
    <definedName name="M75._Actividades_veterinarias">#REF!</definedName>
    <definedName name="M750._Actividades_veterinarias">#REF!</definedName>
    <definedName name="N._Actividades_de_servicios_administrativos_y_de_apoyo">#REF!</definedName>
    <definedName name="N77._Actividades_de_alquiler_y_arrendamiento">#REF!</definedName>
    <definedName name="N771._Alquiler_y_arrendamiento_de_vehículos_automotores">#REF!</definedName>
    <definedName name="N772._Alquiler_y_arrendamiento_de_efectos_personales_y_enseres_domésticos">#REF!</definedName>
    <definedName name="N773._Alquiler_y_arrendamiento_de_otros_tipos_de_maquinaria_equipo_y_bienes_tangibles">#REF!</definedName>
    <definedName name="N774._Arrendamiento_de_propiedad_intelectual_y_productos_similares__excepto_obras_protegidas_por_derechos_de_autor">#REF!</definedName>
    <definedName name="N78._Actividades_de_empleo">#REF!</definedName>
    <definedName name="N781._Actividades_de_agencias_de_empleo">#REF!</definedName>
    <definedName name="N782._Actividades_de_agencias_de_empleo_temporal">#REF!</definedName>
    <definedName name="N783._Otras_actividades_de_dotación_de_recursos_humanos">#REF!</definedName>
    <definedName name="N79._Actividades_de_agencias_de_viajes__operadores_turísticos__servicios_de_reservas_y_actividades_conexas">#REF!</definedName>
    <definedName name="N791._Actividades_de_agencias_de_viajes_y_operadores_turísticos">#REF!</definedName>
    <definedName name="N799._Otros_servicios_de_reservas_y_actividades_conexas">#REF!</definedName>
    <definedName name="N80._Actividades_de_seguridad__investigación_privada_y_de_detectives">#REF!</definedName>
    <definedName name="N801._Actividades_de_seguridad_privada">#REF!</definedName>
    <definedName name="N802._Actividades_de_servicios_de_sistemas_de_seguridad">#REF!</definedName>
    <definedName name="N803._Actividades_de_investigación_privada_y_detectives">#REF!</definedName>
    <definedName name="N81._Actividades_de_servicios_a_edificios_y_de_paisajismos">#REF!</definedName>
    <definedName name="N811._Actividades_combinadas_de_apoyo_a_instalaciones">#REF!</definedName>
    <definedName name="N8110._Actividades_combinadas_de_apoyo_a_instalaciones">#REF!</definedName>
    <definedName name="N812._Actividades_de_limpieza">#REF!</definedName>
    <definedName name="N8121._Limpieza_general_de_edificios">#REF!</definedName>
    <definedName name="N813._Actividades_de_paisajismo_y_servicios_de_mantenimiento_conexos">#REF!</definedName>
    <definedName name="N82._Actividades_administrativas_y_de_apoyo_de_oficina_y_otras_actividades_de_apoyo_a_las_empresas">#REF!</definedName>
    <definedName name="N821._Actividades_administrativas_y_de_apoyo_de_oficina">#REF!</definedName>
    <definedName name="N821._Actividades_administrativas_y_de_apoyo_de_oficina.">#REF!</definedName>
    <definedName name="N822._Actividades_de_centros_de_llamadas">#REF!</definedName>
    <definedName name="N823._Organización_de_convenciones_y_exposiciones_comerciales">#REF!</definedName>
    <definedName name="N829._Actividades_de_servicios_de_apoyo_a_las_empresas_n.c.p.">#REF!</definedName>
    <definedName name="O._Administración_pública_y_defensa__planes_de_seguridad_social_de_afiliación_obligatoria">#REF!</definedName>
    <definedName name="O84._Administración_pública_y_defensa__planes_de_seguridad_social_de_afiliación_obligatoria">#REF!</definedName>
    <definedName name="O841._Administración_del_Estado_y_aplicación_de_la_política_económica_y_social_de_la_comunidad">#REF!</definedName>
    <definedName name="O842._Prestación_de_servicios_a_la_comunidad_en_general">#REF!</definedName>
    <definedName name="O843._Actividades_de_planes_de_seguridad_social_de_afiliación_obligatoria">#REF!</definedName>
    <definedName name="OperDictamen">#REF!</definedName>
    <definedName name="P._Enseñanza">#REF!</definedName>
    <definedName name="P85._Enseñanza">#REF!</definedName>
    <definedName name="P851._Enseñanza_preescolar_y_primaria">#REF!</definedName>
    <definedName name="P852._Enseñanza_secundaria">#REF!</definedName>
    <definedName name="P853._Enseñanza_superior">#REF!</definedName>
    <definedName name="P854._Otros_tipos_de_enseñanza">#REF!</definedName>
    <definedName name="P855._Actividades_de_apoyo_a_la_enseñanza">#REF!</definedName>
    <definedName name="PersonaDos">#REF!</definedName>
    <definedName name="PersonaUno">#REF!</definedName>
    <definedName name="Q._Actividades_de_atención_de_la_salud_humana_y_de_asistencia_social">#REF!</definedName>
    <definedName name="Q86._Actividades_de_atención_de_la_salud_humana">#REF!</definedName>
    <definedName name="Q861._Actividades_de_hospitales">#REF!</definedName>
    <definedName name="Q862._Actividades_de_médicos_y_odontólogos">#REF!</definedName>
    <definedName name="Q869._Otras_actividades_de_atención_de_la_salud_humana">#REF!</definedName>
    <definedName name="Q87._Actividades_de_atención_en_instituciones">#REF!</definedName>
    <definedName name="Q871._Actividades_de_atención_de_enfermería_en_instituciones">#REF!</definedName>
    <definedName name="Q872._Actividades_de_atención_en_instituciones_para_personas_con_retraso_mental__enfermos_mentales_y_toxicómanos">#REF!</definedName>
    <definedName name="Q873._Actividades_de_atención_en_instituciones_para_personas_de_edad_y_personas_con_discapacidad">#REF!</definedName>
    <definedName name="Q879._Otras_actividades_de_atención_en_instituciones">#REF!</definedName>
    <definedName name="Q88._Actividades_de_asistencia_social_sin_alojamiento">#REF!</definedName>
    <definedName name="Q881._Actividades_de_asistencia_social_sin_alojamiento_para_personas_de_edad_y_personas_con_discapacidad">#REF!</definedName>
    <definedName name="Q889._Otras_actividades_de_asistencia_social_sin_alojamiento">#REF!</definedName>
    <definedName name="R._Actividades_artísticas__de_entretenimiento_y_recreativas">#REF!</definedName>
    <definedName name="R90._Actividades_creativas__artísticas_y_de_entretenimiento">#REF!</definedName>
    <definedName name="R900._Actividades_creativas__artísticas_y_de_entretenimiento">#REF!</definedName>
    <definedName name="R91._Actividades_de_bibliotecas__archivos_y_museos_y_otras_actividades_culturales">#REF!</definedName>
    <definedName name="R910._Actividades_de_bibliotecas__archivos_y_museos_y_otras_actividades_culturales">#REF!</definedName>
    <definedName name="R92._Actividades_de_juegos_de_azar_y_apuestas">#REF!</definedName>
    <definedName name="R920._Actividades_de_juegos_de_azar_y_apuestas">#REF!</definedName>
    <definedName name="R93._Actividades_deportivas__de_esparcimiento_y_recreativas">#REF!</definedName>
    <definedName name="R931._Actividades_deportivas">#REF!</definedName>
    <definedName name="R932._Otras_actividades_de_esparcimiento_y_recreativas">#REF!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500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StatFunctionsUpdateFreq">1</definedName>
    <definedName name="RiskTemplateSheetName">"myTemplate"</definedName>
    <definedName name="RiskUpdateDisplay">FALSE</definedName>
    <definedName name="RiskUpdateStatFunctions">TRUE</definedName>
    <definedName name="RiskUseDifferentSeedForEachSim">FALSE</definedName>
    <definedName name="RiskUseFixedSeed">FALSE</definedName>
    <definedName name="RiskUseMultipleCPUs">FALSE</definedName>
    <definedName name="S._Otras_actividades_de_servicios">#REF!</definedName>
    <definedName name="S94._Actividades_de_asociaciones">#REF!</definedName>
    <definedName name="S941._Actividades_de_asociaciones_empresariales_y_de_empleadores">#REF!</definedName>
    <definedName name="S9411._Actividades_de_asociaciones_que_sirven_a_los_hogares">#REF!</definedName>
    <definedName name="S942._Actividades_de_sindicatos">#REF!</definedName>
    <definedName name="S949._Actividades_de_otras_asociaciones">#REF!</definedName>
    <definedName name="S95._Reparación_de_ordenadores_y_de_efectos_personales_y_enseres_domésticos">#REF!</definedName>
    <definedName name="S951._Reparación_de_ordenadores_y_equipo_de_comunicaciones">#REF!</definedName>
    <definedName name="S952._Reparación_de_equipo_de_cómputo_y_de_efectos_personales_y_enseres_domésticos">#REF!</definedName>
    <definedName name="S96._Otras_actividades_de_servicios_personales">#REF!</definedName>
    <definedName name="S960._Otras_Actividades_de_servicios_personales">#REF!</definedName>
    <definedName name="T._Actividades_de_los_hogares_como_empleadores__actividades_no_diferenciadas_de_los_hogares_como_productores_de_bienes_y_servicios_para_uso_propio">#REF!</definedName>
    <definedName name="T97._Actividades_de_los_hogares_como_empleadores_de_personal_doméstico">#REF!</definedName>
    <definedName name="T970._Actividades_de_los_hogares_como_empleadores_de_personal_doméstico">#REF!</definedName>
    <definedName name="T98._Actividades_no_diferenciadas_de_los_hogares_como_productores_de_bienes_y_servicios_para_uso_propio">#REF!</definedName>
    <definedName name="T981._Actividades_no_diferenciadas_de_los_hogares_como_productores_de_bienes_para_uso_propio">#REF!</definedName>
    <definedName name="T982._Actividades_no_diferenciadas_de_los_hogares_como_productores_de_servicios_para_uso_propio">#REF!</definedName>
    <definedName name="U._Actividades_de_organizaciones_y_órganos_extraterritoriales">#REF!</definedName>
    <definedName name="U99._Actividades_de_organizaciones_y_órganos_extraterritoriales">#REF!</definedName>
    <definedName name="U990._Actividades_de_organizaciones_y_órganos_extraterritoriales">#REF!</definedName>
    <definedName name="Y._Consumo__Vehículos_Y_Tarjetas_De_Crédito">#REF!</definedName>
    <definedName name="Y0._Consumos_personales">#REF!</definedName>
    <definedName name="Y00._Adquisición_de_bienes_durables">#REF!</definedName>
    <definedName name="Y001._Mobiliario_para_el_hogar">#REF!</definedName>
    <definedName name="Y01._Adquisición_de_bienes_fungibles">#REF!</definedName>
    <definedName name="Y02._Servicios_recibidos">#REF!</definedName>
    <definedName name="Y03._Pago_o_consolidación_de_deudas">#REF!</definedName>
    <definedName name="Y1._Vehículos">#REF!</definedName>
    <definedName name="Y10._Vehículos_para_uso_personal">#REF!</definedName>
    <definedName name="Y2._Tarjetas_de_Crédito">#REF!</definedName>
    <definedName name="Y20._Consumos_por_medio_de_tarjeta_de_crédito">#REF!</definedName>
  </definedNames>
  <calcPr calcId="191029"/>
</workbook>
</file>

<file path=xl/calcChain.xml><?xml version="1.0" encoding="utf-8"?>
<calcChain xmlns="http://schemas.openxmlformats.org/spreadsheetml/2006/main">
  <c r="A31" i="229" l="1"/>
  <c r="A25" i="225"/>
  <c r="B72" i="222" l="1"/>
  <c r="C48" i="223" s="1"/>
  <c r="C10" i="223" l="1"/>
  <c r="C9" i="223"/>
  <c r="F19" i="224" s="1"/>
  <c r="C47" i="223"/>
  <c r="C19" i="223"/>
  <c r="B73" i="222" l="1"/>
  <c r="B75" i="222" s="1"/>
  <c r="B71" i="222"/>
  <c r="A52" i="225" l="1"/>
  <c r="A51" i="225"/>
  <c r="N7" i="224"/>
  <c r="J7" i="224"/>
  <c r="G7" i="224"/>
  <c r="S7" i="224"/>
  <c r="A48" i="224"/>
  <c r="R48" i="224"/>
  <c r="R47" i="224"/>
  <c r="A47" i="224"/>
  <c r="R46" i="224"/>
  <c r="A46" i="224"/>
  <c r="R41" i="224"/>
  <c r="L41" i="224"/>
  <c r="F41" i="224"/>
  <c r="A41" i="224"/>
  <c r="R40" i="224"/>
  <c r="L40" i="224"/>
  <c r="F40" i="224"/>
  <c r="A40" i="224"/>
  <c r="B35" i="224"/>
  <c r="B37" i="224"/>
  <c r="W27" i="224"/>
  <c r="E28" i="224"/>
  <c r="U11" i="224"/>
  <c r="Q11" i="224"/>
  <c r="N25" i="224"/>
  <c r="P25" i="224"/>
  <c r="S25" i="224"/>
  <c r="L22" i="224"/>
  <c r="H22" i="224"/>
  <c r="E22" i="224"/>
  <c r="H25" i="224"/>
  <c r="C25" i="224"/>
  <c r="L21" i="224"/>
  <c r="C21" i="224"/>
  <c r="Q21" i="224"/>
  <c r="X25" i="224"/>
  <c r="H20" i="223"/>
  <c r="H19" i="223"/>
  <c r="H37" i="223"/>
  <c r="G37" i="223"/>
  <c r="C37" i="223"/>
  <c r="H36" i="223"/>
  <c r="G36" i="223"/>
  <c r="C36" i="223"/>
  <c r="H35" i="223"/>
  <c r="G35" i="223"/>
  <c r="C35" i="223"/>
  <c r="H34" i="223"/>
  <c r="G34" i="223"/>
  <c r="C34" i="223"/>
  <c r="H33" i="223"/>
  <c r="G33" i="223"/>
  <c r="C33" i="223"/>
  <c r="H32" i="223"/>
  <c r="G32" i="223"/>
  <c r="C32" i="223"/>
  <c r="H31" i="223"/>
  <c r="G31" i="223"/>
  <c r="C31" i="223"/>
  <c r="H30" i="223"/>
  <c r="G30" i="223"/>
  <c r="C30" i="223"/>
  <c r="H29" i="223"/>
  <c r="G29" i="223"/>
  <c r="C29" i="223"/>
  <c r="H28" i="223"/>
  <c r="G28" i="223"/>
  <c r="C28" i="223"/>
  <c r="X11" i="224"/>
  <c r="N16" i="224"/>
  <c r="F25" i="225" l="1"/>
  <c r="C25" i="225"/>
  <c r="V19" i="224"/>
  <c r="H10" i="224"/>
  <c r="C51" i="223"/>
  <c r="A15" i="225"/>
  <c r="H15" i="225"/>
  <c r="H76" i="223" l="1"/>
  <c r="H75" i="223"/>
  <c r="A36" i="229" l="1"/>
  <c r="F66" i="224"/>
  <c r="A24" i="225"/>
  <c r="D23" i="224" l="1"/>
  <c r="I30" i="230" l="1"/>
  <c r="G30" i="230" l="1"/>
  <c r="C28" i="230"/>
  <c r="B27" i="230"/>
  <c r="H21" i="225" l="1"/>
  <c r="D21" i="225"/>
  <c r="A21" i="225"/>
  <c r="H19" i="225"/>
  <c r="D19" i="225"/>
  <c r="A19" i="225"/>
  <c r="C20" i="229"/>
  <c r="E31" i="229"/>
  <c r="C36" i="229"/>
  <c r="D30" i="229"/>
  <c r="C29" i="229" l="1"/>
  <c r="F27" i="230"/>
  <c r="A8" i="228"/>
  <c r="A59" i="224"/>
  <c r="H8" i="224"/>
  <c r="B80" i="222" l="1"/>
  <c r="H21" i="223"/>
  <c r="C12" i="223"/>
  <c r="A35" i="225" l="1"/>
  <c r="A33" i="225"/>
  <c r="F29" i="225"/>
  <c r="H10" i="225"/>
  <c r="I2" i="225"/>
  <c r="A66" i="224"/>
  <c r="V29" i="224" l="1"/>
  <c r="O29" i="224"/>
  <c r="E29" i="224"/>
  <c r="E27" i="224"/>
  <c r="Q22" i="224"/>
  <c r="V20" i="224"/>
  <c r="H20" i="224"/>
  <c r="B20" i="224"/>
  <c r="P17" i="224"/>
  <c r="H17" i="224"/>
  <c r="B17" i="224"/>
  <c r="F16" i="224"/>
  <c r="E13" i="224"/>
  <c r="O4" i="224"/>
  <c r="A76" i="223"/>
  <c r="B75" i="223"/>
  <c r="D66" i="223"/>
  <c r="D65" i="223"/>
  <c r="D64" i="223"/>
  <c r="B78" i="222"/>
  <c r="G53" i="223"/>
  <c r="C50" i="223"/>
  <c r="C49" i="223"/>
  <c r="H49" i="223" s="1"/>
  <c r="C46" i="223"/>
  <c r="C45" i="223"/>
  <c r="C21" i="223" l="1"/>
  <c r="A20" i="223"/>
  <c r="C20" i="223"/>
  <c r="I14" i="223"/>
  <c r="I13" i="223"/>
  <c r="I12" i="223"/>
  <c r="I11" i="223"/>
  <c r="I10" i="223"/>
  <c r="C15" i="223"/>
  <c r="C14" i="223"/>
  <c r="C13" i="223"/>
  <c r="C11" i="223"/>
  <c r="I9" i="223"/>
  <c r="G9" i="223"/>
  <c r="G5" i="223"/>
  <c r="F16" i="222"/>
  <c r="F18" i="222" s="1"/>
  <c r="C5" i="223"/>
  <c r="B77" i="222" l="1"/>
  <c r="G39" i="223"/>
  <c r="A29" i="221"/>
  <c r="A30" i="221" s="1"/>
  <c r="G28" i="221"/>
  <c r="J27" i="221"/>
  <c r="I27" i="221"/>
  <c r="G27" i="221"/>
  <c r="G12" i="221"/>
  <c r="K11" i="221"/>
  <c r="J11" i="221"/>
  <c r="I11" i="221"/>
  <c r="G11" i="221"/>
  <c r="G9" i="221"/>
  <c r="A31" i="221" l="1"/>
  <c r="G31" i="221" s="1"/>
  <c r="G30" i="221"/>
  <c r="G29" i="221"/>
  <c r="Q27" i="221"/>
  <c r="Q28" i="221" s="1"/>
  <c r="Q29" i="221" s="1"/>
  <c r="Q30" i="221" s="1"/>
  <c r="Q31" i="221" s="1"/>
  <c r="Q32" i="221" s="1"/>
  <c r="Q33" i="221" s="1"/>
  <c r="Q34" i="221" s="1"/>
  <c r="Q35" i="221" s="1"/>
  <c r="Q36" i="221" s="1"/>
  <c r="Q37" i="221" s="1"/>
  <c r="Q38" i="221" s="1"/>
  <c r="Q39" i="221" s="1"/>
  <c r="Q40" i="221" s="1"/>
  <c r="Q41" i="221" s="1"/>
  <c r="Q42" i="221" s="1"/>
  <c r="Q43" i="221" s="1"/>
  <c r="Q44" i="221" s="1"/>
  <c r="Q45" i="221" s="1"/>
  <c r="Q46" i="221" s="1"/>
  <c r="Q47" i="221" s="1"/>
  <c r="Q48" i="221" s="1"/>
  <c r="Q49" i="221" s="1"/>
  <c r="Q50" i="221" s="1"/>
  <c r="Q51" i="221" s="1"/>
  <c r="Q52" i="221" s="1"/>
  <c r="Q53" i="221" s="1"/>
  <c r="Q54" i="221" s="1"/>
  <c r="Q55" i="221" s="1"/>
  <c r="Q56" i="221" s="1"/>
  <c r="Q57" i="221" s="1"/>
  <c r="Q58" i="221" s="1"/>
  <c r="Q59" i="221" s="1"/>
  <c r="Q60" i="221" s="1"/>
  <c r="Q61" i="221" s="1"/>
  <c r="Q62" i="221" s="1"/>
  <c r="Q63" i="221" s="1"/>
  <c r="Q64" i="221" s="1"/>
  <c r="Q65" i="221" s="1"/>
  <c r="Q66" i="221" s="1"/>
  <c r="Q67" i="221" s="1"/>
  <c r="Q68" i="221" s="1"/>
  <c r="Q69" i="221" s="1"/>
  <c r="Q70" i="221" s="1"/>
  <c r="Q71" i="221" s="1"/>
  <c r="Q72" i="221" s="1"/>
  <c r="Q73" i="221" s="1"/>
  <c r="Q74" i="221" s="1"/>
  <c r="Q75" i="221" s="1"/>
  <c r="Q76" i="221" s="1"/>
  <c r="Q77" i="221" s="1"/>
  <c r="Q78" i="221" s="1"/>
  <c r="Q79" i="221" s="1"/>
  <c r="Q80" i="221" s="1"/>
  <c r="Q81" i="221" s="1"/>
  <c r="Q82" i="221" s="1"/>
  <c r="Q83" i="221" s="1"/>
  <c r="Q84" i="221" s="1"/>
  <c r="Q85" i="221" s="1"/>
  <c r="Q86" i="221" s="1"/>
  <c r="Q87" i="221" s="1"/>
  <c r="Q88" i="221" s="1"/>
  <c r="Q89" i="221" s="1"/>
  <c r="Q90" i="221" s="1"/>
  <c r="Q91" i="221" s="1"/>
  <c r="Q92" i="221" s="1"/>
  <c r="Q93" i="221" s="1"/>
  <c r="Q94" i="221" s="1"/>
  <c r="Q95" i="221" s="1"/>
  <c r="Q96" i="221" s="1"/>
  <c r="Q97" i="221" s="1"/>
  <c r="Q98" i="221" s="1"/>
  <c r="Q99" i="221" s="1"/>
  <c r="Q100" i="221" s="1"/>
  <c r="Q101" i="221" s="1"/>
  <c r="Q102" i="221" s="1"/>
  <c r="Q103" i="221" s="1"/>
  <c r="Q104" i="221" s="1"/>
  <c r="Q105" i="221" s="1"/>
  <c r="Q106" i="221" s="1"/>
  <c r="Q107" i="221" s="1"/>
  <c r="Q108" i="221" s="1"/>
  <c r="Q109" i="221" s="1"/>
  <c r="Q110" i="221" s="1"/>
  <c r="Q111" i="221" s="1"/>
  <c r="Q112" i="221" s="1"/>
  <c r="Q113" i="221" s="1"/>
  <c r="Q114" i="221" s="1"/>
  <c r="Q115" i="221" s="1"/>
  <c r="Q116" i="221" s="1"/>
  <c r="Q117" i="221" s="1"/>
  <c r="Q118" i="221" s="1"/>
  <c r="Q119" i="221" s="1"/>
  <c r="Q120" i="221" s="1"/>
  <c r="Q121" i="221" s="1"/>
  <c r="Q122" i="221" s="1"/>
  <c r="Q123" i="221" s="1"/>
  <c r="Q124" i="221" s="1"/>
  <c r="Q125" i="221" s="1"/>
  <c r="Q126" i="221" s="1"/>
  <c r="Q127" i="221" s="1"/>
  <c r="Q128" i="221" s="1"/>
  <c r="Q129" i="221" s="1"/>
  <c r="Q130" i="221" s="1"/>
  <c r="Q131" i="221" s="1"/>
  <c r="Q132" i="221" s="1"/>
  <c r="Q133" i="221" s="1"/>
  <c r="Q134" i="221" s="1"/>
  <c r="Q135" i="221" s="1"/>
  <c r="Q136" i="221" s="1"/>
  <c r="Q137" i="221" s="1"/>
  <c r="Q138" i="221" s="1"/>
  <c r="Q139" i="221" s="1"/>
  <c r="Q140" i="221" s="1"/>
  <c r="Q141" i="221" s="1"/>
  <c r="Q142" i="221" s="1"/>
  <c r="Q143" i="221" s="1"/>
  <c r="Q144" i="221" s="1"/>
  <c r="Q145" i="221" s="1"/>
  <c r="Q146" i="221" s="1"/>
  <c r="Q147" i="221" s="1"/>
  <c r="Q148" i="221" s="1"/>
  <c r="Q149" i="221" s="1"/>
  <c r="Q150" i="221" s="1"/>
  <c r="Q151" i="221" s="1"/>
  <c r="Q152" i="221" s="1"/>
  <c r="Q153" i="221" s="1"/>
  <c r="Q154" i="221" s="1"/>
  <c r="Q155" i="221" s="1"/>
  <c r="Q156" i="221" s="1"/>
  <c r="Q157" i="221" s="1"/>
  <c r="Q158" i="221" s="1"/>
  <c r="Q159" i="221" s="1"/>
  <c r="Q160" i="221" s="1"/>
  <c r="Q161" i="221" s="1"/>
  <c r="Q162" i="221" s="1"/>
  <c r="Q163" i="221" s="1"/>
  <c r="Q164" i="221" s="1"/>
  <c r="Q165" i="221" s="1"/>
  <c r="Q166" i="221" s="1"/>
  <c r="Q167" i="221" s="1"/>
  <c r="Q168" i="221" s="1"/>
  <c r="Q169" i="221" s="1"/>
  <c r="Q170" i="221" s="1"/>
  <c r="Q171" i="221" s="1"/>
  <c r="Q172" i="221" s="1"/>
  <c r="Q173" i="221" s="1"/>
  <c r="Q174" i="221" s="1"/>
  <c r="Q175" i="221" s="1"/>
  <c r="Q176" i="221" s="1"/>
  <c r="Q177" i="221" s="1"/>
  <c r="Q178" i="221" s="1"/>
  <c r="Q179" i="221" s="1"/>
  <c r="Q180" i="221" s="1"/>
  <c r="Q181" i="221" s="1"/>
  <c r="Q182" i="221" s="1"/>
  <c r="Q183" i="221" s="1"/>
  <c r="Q184" i="221" s="1"/>
  <c r="Q185" i="221" s="1"/>
  <c r="Q186" i="221" s="1"/>
  <c r="Q187" i="221" s="1"/>
  <c r="Q188" i="221" s="1"/>
  <c r="Q189" i="221" s="1"/>
  <c r="Q190" i="221" s="1"/>
  <c r="Q191" i="221" s="1"/>
  <c r="Q192" i="221" s="1"/>
  <c r="Q193" i="221" s="1"/>
  <c r="Q194" i="221" s="1"/>
  <c r="Q195" i="221" s="1"/>
  <c r="Q196" i="221" s="1"/>
  <c r="Q197" i="221" s="1"/>
  <c r="Q198" i="221" s="1"/>
  <c r="Q199" i="221" s="1"/>
  <c r="Q200" i="221" s="1"/>
  <c r="Q201" i="221" s="1"/>
  <c r="Q202" i="221" s="1"/>
  <c r="Q203" i="221" s="1"/>
  <c r="Q204" i="221" s="1"/>
  <c r="Q205" i="221" s="1"/>
  <c r="Q206" i="221" s="1"/>
  <c r="Q207" i="221" s="1"/>
  <c r="Q208" i="221" s="1"/>
  <c r="Q209" i="221" s="1"/>
  <c r="Q210" i="221" s="1"/>
  <c r="Q211" i="221" s="1"/>
  <c r="Q212" i="221" s="1"/>
  <c r="Q213" i="221" s="1"/>
  <c r="Q214" i="221" s="1"/>
  <c r="Q215" i="221" s="1"/>
  <c r="Q216" i="221" s="1"/>
  <c r="Q217" i="221" s="1"/>
  <c r="Q218" i="221" s="1"/>
  <c r="Q219" i="221" s="1"/>
  <c r="Q220" i="221" s="1"/>
  <c r="Q221" i="221" s="1"/>
  <c r="Q222" i="221" s="1"/>
  <c r="Q223" i="221" s="1"/>
  <c r="Q224" i="221" s="1"/>
  <c r="Q225" i="221" s="1"/>
  <c r="Q226" i="221" s="1"/>
  <c r="Q227" i="221" s="1"/>
  <c r="Q228" i="221" s="1"/>
  <c r="Q229" i="221" s="1"/>
  <c r="Q230" i="221" s="1"/>
  <c r="Q231" i="221" s="1"/>
  <c r="Q232" i="221" s="1"/>
  <c r="Q233" i="221" s="1"/>
  <c r="Q234" i="221" s="1"/>
  <c r="Q235" i="221" s="1"/>
  <c r="Q236" i="221" s="1"/>
  <c r="Q237" i="221" s="1"/>
  <c r="Q238" i="221" s="1"/>
  <c r="Q239" i="221" s="1"/>
  <c r="Q240" i="221" s="1"/>
  <c r="Q241" i="221" s="1"/>
  <c r="Q242" i="221" s="1"/>
  <c r="Q243" i="221" s="1"/>
  <c r="Q244" i="221" s="1"/>
  <c r="Q245" i="221" s="1"/>
  <c r="Q246" i="221" s="1"/>
  <c r="Q247" i="221" s="1"/>
  <c r="Q248" i="221" s="1"/>
  <c r="Q249" i="221" s="1"/>
  <c r="Q250" i="221" s="1"/>
  <c r="Q251" i="221" s="1"/>
  <c r="Q252" i="221" s="1"/>
  <c r="Q253" i="221" s="1"/>
  <c r="Q254" i="221" s="1"/>
  <c r="Q255" i="221" s="1"/>
  <c r="Q256" i="221" s="1"/>
  <c r="Q257" i="221" s="1"/>
  <c r="Q258" i="221" s="1"/>
  <c r="Q259" i="221" s="1"/>
  <c r="Q260" i="221" s="1"/>
  <c r="Q261" i="221" s="1"/>
  <c r="Q262" i="221" s="1"/>
  <c r="Q263" i="221" s="1"/>
  <c r="Q264" i="221" s="1"/>
  <c r="Q265" i="221" s="1"/>
  <c r="Q266" i="221" s="1"/>
  <c r="Q267" i="221" s="1"/>
  <c r="Q268" i="221" s="1"/>
  <c r="Q269" i="221" s="1"/>
  <c r="Q270" i="221" s="1"/>
  <c r="Q271" i="221" s="1"/>
  <c r="Q272" i="221" s="1"/>
  <c r="Q273" i="221" s="1"/>
  <c r="Q274" i="221" s="1"/>
  <c r="Q275" i="221" s="1"/>
  <c r="Q276" i="221" s="1"/>
  <c r="Q277" i="221" s="1"/>
  <c r="Q278" i="221" s="1"/>
  <c r="Q279" i="221" s="1"/>
  <c r="Q280" i="221" s="1"/>
  <c r="Q281" i="221" s="1"/>
  <c r="Q282" i="221" s="1"/>
  <c r="Q283" i="221" s="1"/>
  <c r="Q284" i="221" s="1"/>
  <c r="Q285" i="221" s="1"/>
  <c r="Q286" i="221" s="1"/>
  <c r="Q287" i="221" s="1"/>
  <c r="Q288" i="221" s="1"/>
  <c r="Q289" i="221" s="1"/>
  <c r="Q290" i="221" s="1"/>
  <c r="Q291" i="221" s="1"/>
  <c r="Q292" i="221" s="1"/>
  <c r="Q293" i="221" s="1"/>
  <c r="Q294" i="221" s="1"/>
  <c r="Q295" i="221" s="1"/>
  <c r="Q296" i="221" s="1"/>
  <c r="Q297" i="221" s="1"/>
  <c r="Q298" i="221" s="1"/>
  <c r="Q299" i="221" s="1"/>
  <c r="Q300" i="221" s="1"/>
  <c r="Q301" i="221" s="1"/>
  <c r="Q302" i="221" s="1"/>
  <c r="Q303" i="221" s="1"/>
  <c r="Q304" i="221" s="1"/>
  <c r="Q305" i="221" s="1"/>
  <c r="Q306" i="221" s="1"/>
  <c r="Q307" i="221" s="1"/>
  <c r="Q308" i="221" s="1"/>
  <c r="Q309" i="221" s="1"/>
  <c r="Q310" i="221" s="1"/>
  <c r="Q311" i="221" s="1"/>
  <c r="Q312" i="221" s="1"/>
  <c r="Q313" i="221" s="1"/>
  <c r="Q314" i="221" s="1"/>
  <c r="Q315" i="221" s="1"/>
  <c r="Q316" i="221" s="1"/>
  <c r="Q317" i="221" s="1"/>
  <c r="Q318" i="221" s="1"/>
  <c r="Q319" i="221" s="1"/>
  <c r="Q320" i="221" s="1"/>
  <c r="Q321" i="221" s="1"/>
  <c r="Q322" i="221" s="1"/>
  <c r="Q323" i="221" s="1"/>
  <c r="Q324" i="221" s="1"/>
  <c r="Q325" i="221" s="1"/>
  <c r="Q326" i="221" s="1"/>
  <c r="Q327" i="221" s="1"/>
  <c r="I12" i="221"/>
  <c r="K18" i="221"/>
  <c r="K12" i="221"/>
  <c r="E27" i="221"/>
  <c r="K27" i="221" s="1"/>
  <c r="C2" i="221"/>
  <c r="A32" i="221"/>
  <c r="R27" i="221" l="1"/>
  <c r="H45" i="223"/>
  <c r="H55" i="223" s="1"/>
  <c r="H56" i="223" s="1"/>
  <c r="G32" i="221"/>
  <c r="A33" i="221"/>
  <c r="H27" i="221"/>
  <c r="C28" i="221"/>
  <c r="J12" i="221" l="1"/>
  <c r="D2" i="221"/>
  <c r="E2" i="221" s="1"/>
  <c r="E21" i="221" s="1"/>
  <c r="J28" i="221"/>
  <c r="G33" i="221"/>
  <c r="A34" i="221"/>
  <c r="P27" i="221" l="1"/>
  <c r="G34" i="221"/>
  <c r="A35" i="221"/>
  <c r="P28" i="221" l="1"/>
  <c r="P29" i="221" s="1"/>
  <c r="P30" i="221" s="1"/>
  <c r="P31" i="221" s="1"/>
  <c r="P32" i="221" s="1"/>
  <c r="P33" i="221" s="1"/>
  <c r="P34" i="221" s="1"/>
  <c r="P35" i="221" s="1"/>
  <c r="P36" i="221" s="1"/>
  <c r="P37" i="221" s="1"/>
  <c r="P38" i="221" s="1"/>
  <c r="P39" i="221" s="1"/>
  <c r="P40" i="221" s="1"/>
  <c r="P41" i="221" s="1"/>
  <c r="P42" i="221" s="1"/>
  <c r="P43" i="221" s="1"/>
  <c r="P44" i="221" s="1"/>
  <c r="P45" i="221" s="1"/>
  <c r="P46" i="221" s="1"/>
  <c r="P47" i="221" s="1"/>
  <c r="P48" i="221" s="1"/>
  <c r="P49" i="221" s="1"/>
  <c r="P50" i="221" s="1"/>
  <c r="P51" i="221" s="1"/>
  <c r="P52" i="221" s="1"/>
  <c r="P53" i="221" s="1"/>
  <c r="P54" i="221" s="1"/>
  <c r="P55" i="221" s="1"/>
  <c r="P56" i="221" s="1"/>
  <c r="P57" i="221" s="1"/>
  <c r="P58" i="221" s="1"/>
  <c r="P59" i="221" s="1"/>
  <c r="P60" i="221" s="1"/>
  <c r="P61" i="221" s="1"/>
  <c r="P62" i="221" s="1"/>
  <c r="P63" i="221" s="1"/>
  <c r="P64" i="221" s="1"/>
  <c r="P65" i="221" s="1"/>
  <c r="P66" i="221" s="1"/>
  <c r="P67" i="221" s="1"/>
  <c r="P68" i="221" s="1"/>
  <c r="P69" i="221" s="1"/>
  <c r="P70" i="221" s="1"/>
  <c r="P71" i="221" s="1"/>
  <c r="P72" i="221" s="1"/>
  <c r="P73" i="221" s="1"/>
  <c r="P74" i="221" s="1"/>
  <c r="P75" i="221" s="1"/>
  <c r="P76" i="221" s="1"/>
  <c r="P77" i="221" s="1"/>
  <c r="P78" i="221" s="1"/>
  <c r="P79" i="221" s="1"/>
  <c r="P80" i="221" s="1"/>
  <c r="P81" i="221" s="1"/>
  <c r="P82" i="221" s="1"/>
  <c r="P83" i="221" s="1"/>
  <c r="P84" i="221" s="1"/>
  <c r="P85" i="221" s="1"/>
  <c r="P86" i="221" s="1"/>
  <c r="P87" i="221" s="1"/>
  <c r="P88" i="221" s="1"/>
  <c r="P89" i="221" s="1"/>
  <c r="P90" i="221" s="1"/>
  <c r="P91" i="221" s="1"/>
  <c r="P92" i="221" s="1"/>
  <c r="P93" i="221" s="1"/>
  <c r="P94" i="221" s="1"/>
  <c r="P95" i="221" s="1"/>
  <c r="P96" i="221" s="1"/>
  <c r="P97" i="221" s="1"/>
  <c r="P98" i="221" s="1"/>
  <c r="P99" i="221" s="1"/>
  <c r="P100" i="221" s="1"/>
  <c r="P101" i="221" s="1"/>
  <c r="P102" i="221" s="1"/>
  <c r="P103" i="221" s="1"/>
  <c r="P104" i="221" s="1"/>
  <c r="P105" i="221" s="1"/>
  <c r="P106" i="221" s="1"/>
  <c r="P107" i="221" s="1"/>
  <c r="P108" i="221" s="1"/>
  <c r="P109" i="221" s="1"/>
  <c r="P110" i="221" s="1"/>
  <c r="P111" i="221" s="1"/>
  <c r="P112" i="221" s="1"/>
  <c r="P113" i="221" s="1"/>
  <c r="P114" i="221" s="1"/>
  <c r="P115" i="221" s="1"/>
  <c r="P116" i="221" s="1"/>
  <c r="P117" i="221" s="1"/>
  <c r="P118" i="221" s="1"/>
  <c r="P119" i="221" s="1"/>
  <c r="P120" i="221" s="1"/>
  <c r="P121" i="221" s="1"/>
  <c r="P122" i="221" s="1"/>
  <c r="P123" i="221" s="1"/>
  <c r="P124" i="221" s="1"/>
  <c r="P125" i="221" s="1"/>
  <c r="P126" i="221" s="1"/>
  <c r="P127" i="221" s="1"/>
  <c r="P128" i="221" s="1"/>
  <c r="P129" i="221" s="1"/>
  <c r="P130" i="221" s="1"/>
  <c r="P131" i="221" s="1"/>
  <c r="P132" i="221" s="1"/>
  <c r="P133" i="221" s="1"/>
  <c r="P134" i="221" s="1"/>
  <c r="P135" i="221" s="1"/>
  <c r="P136" i="221" s="1"/>
  <c r="P137" i="221" s="1"/>
  <c r="P138" i="221" s="1"/>
  <c r="P139" i="221" s="1"/>
  <c r="P140" i="221" s="1"/>
  <c r="P141" i="221" s="1"/>
  <c r="P142" i="221" s="1"/>
  <c r="P143" i="221" s="1"/>
  <c r="P144" i="221" s="1"/>
  <c r="P145" i="221" s="1"/>
  <c r="P146" i="221" s="1"/>
  <c r="P147" i="221" s="1"/>
  <c r="P148" i="221" s="1"/>
  <c r="P149" i="221" s="1"/>
  <c r="P150" i="221" s="1"/>
  <c r="P151" i="221" s="1"/>
  <c r="P152" i="221" s="1"/>
  <c r="P153" i="221" s="1"/>
  <c r="P154" i="221" s="1"/>
  <c r="P155" i="221" s="1"/>
  <c r="P156" i="221" s="1"/>
  <c r="P157" i="221" s="1"/>
  <c r="P158" i="221" s="1"/>
  <c r="P159" i="221" s="1"/>
  <c r="P160" i="221" s="1"/>
  <c r="P161" i="221" s="1"/>
  <c r="P162" i="221" s="1"/>
  <c r="P163" i="221" s="1"/>
  <c r="P164" i="221" s="1"/>
  <c r="P165" i="221" s="1"/>
  <c r="P166" i="221" s="1"/>
  <c r="P167" i="221" s="1"/>
  <c r="P168" i="221" s="1"/>
  <c r="P169" i="221" s="1"/>
  <c r="P170" i="221" s="1"/>
  <c r="P171" i="221" s="1"/>
  <c r="P172" i="221" s="1"/>
  <c r="P173" i="221" s="1"/>
  <c r="P174" i="221" s="1"/>
  <c r="P175" i="221" s="1"/>
  <c r="P176" i="221" s="1"/>
  <c r="P177" i="221" s="1"/>
  <c r="P178" i="221" s="1"/>
  <c r="P179" i="221" s="1"/>
  <c r="P180" i="221" s="1"/>
  <c r="P181" i="221" s="1"/>
  <c r="P182" i="221" s="1"/>
  <c r="P183" i="221" s="1"/>
  <c r="P184" i="221" s="1"/>
  <c r="P185" i="221" s="1"/>
  <c r="P186" i="221" s="1"/>
  <c r="P187" i="221" s="1"/>
  <c r="P188" i="221" s="1"/>
  <c r="P189" i="221" s="1"/>
  <c r="P190" i="221" s="1"/>
  <c r="P191" i="221" s="1"/>
  <c r="P192" i="221" s="1"/>
  <c r="P193" i="221" s="1"/>
  <c r="P194" i="221" s="1"/>
  <c r="P195" i="221" s="1"/>
  <c r="P196" i="221" s="1"/>
  <c r="P197" i="221" s="1"/>
  <c r="P198" i="221" s="1"/>
  <c r="P199" i="221" s="1"/>
  <c r="P200" i="221" s="1"/>
  <c r="P201" i="221" s="1"/>
  <c r="P202" i="221" s="1"/>
  <c r="P203" i="221" s="1"/>
  <c r="P204" i="221" s="1"/>
  <c r="P205" i="221" s="1"/>
  <c r="P206" i="221" s="1"/>
  <c r="P207" i="221" s="1"/>
  <c r="P208" i="221" s="1"/>
  <c r="P209" i="221" s="1"/>
  <c r="P210" i="221" s="1"/>
  <c r="P211" i="221" s="1"/>
  <c r="P212" i="221" s="1"/>
  <c r="P213" i="221" s="1"/>
  <c r="P214" i="221" s="1"/>
  <c r="P215" i="221" s="1"/>
  <c r="P216" i="221" s="1"/>
  <c r="P217" i="221" s="1"/>
  <c r="P218" i="221" s="1"/>
  <c r="P219" i="221" s="1"/>
  <c r="P220" i="221" s="1"/>
  <c r="P221" i="221" s="1"/>
  <c r="P222" i="221" s="1"/>
  <c r="P223" i="221" s="1"/>
  <c r="P224" i="221" s="1"/>
  <c r="P225" i="221" s="1"/>
  <c r="P226" i="221" s="1"/>
  <c r="P227" i="221" s="1"/>
  <c r="P228" i="221" s="1"/>
  <c r="P229" i="221" s="1"/>
  <c r="P230" i="221" s="1"/>
  <c r="P231" i="221" s="1"/>
  <c r="P232" i="221" s="1"/>
  <c r="P233" i="221" s="1"/>
  <c r="P234" i="221" s="1"/>
  <c r="P235" i="221" s="1"/>
  <c r="P236" i="221" s="1"/>
  <c r="P237" i="221" s="1"/>
  <c r="P238" i="221" s="1"/>
  <c r="P239" i="221" s="1"/>
  <c r="P240" i="221" s="1"/>
  <c r="P241" i="221" s="1"/>
  <c r="P242" i="221" s="1"/>
  <c r="P243" i="221" s="1"/>
  <c r="P244" i="221" s="1"/>
  <c r="P245" i="221" s="1"/>
  <c r="P246" i="221" s="1"/>
  <c r="P247" i="221" s="1"/>
  <c r="P248" i="221" s="1"/>
  <c r="P249" i="221" s="1"/>
  <c r="P250" i="221" s="1"/>
  <c r="P251" i="221" s="1"/>
  <c r="P252" i="221" s="1"/>
  <c r="P253" i="221" s="1"/>
  <c r="P254" i="221" s="1"/>
  <c r="P255" i="221" s="1"/>
  <c r="P256" i="221" s="1"/>
  <c r="P257" i="221" s="1"/>
  <c r="P258" i="221" s="1"/>
  <c r="P259" i="221" s="1"/>
  <c r="P260" i="221" s="1"/>
  <c r="P261" i="221" s="1"/>
  <c r="P262" i="221" s="1"/>
  <c r="P263" i="221" s="1"/>
  <c r="P264" i="221" s="1"/>
  <c r="P265" i="221" s="1"/>
  <c r="P266" i="221" s="1"/>
  <c r="P267" i="221" s="1"/>
  <c r="P268" i="221" s="1"/>
  <c r="P269" i="221" s="1"/>
  <c r="P270" i="221" s="1"/>
  <c r="P271" i="221" s="1"/>
  <c r="P272" i="221" s="1"/>
  <c r="P273" i="221" s="1"/>
  <c r="P274" i="221" s="1"/>
  <c r="P275" i="221" s="1"/>
  <c r="P276" i="221" s="1"/>
  <c r="P277" i="221" s="1"/>
  <c r="P278" i="221" s="1"/>
  <c r="P279" i="221" s="1"/>
  <c r="P280" i="221" s="1"/>
  <c r="P281" i="221" s="1"/>
  <c r="P282" i="221" s="1"/>
  <c r="P283" i="221" s="1"/>
  <c r="P284" i="221" s="1"/>
  <c r="P285" i="221" s="1"/>
  <c r="P286" i="221" s="1"/>
  <c r="P287" i="221" s="1"/>
  <c r="P288" i="221" s="1"/>
  <c r="P289" i="221" s="1"/>
  <c r="P290" i="221" s="1"/>
  <c r="P291" i="221" s="1"/>
  <c r="P292" i="221" s="1"/>
  <c r="P293" i="221" s="1"/>
  <c r="P294" i="221" s="1"/>
  <c r="P295" i="221" s="1"/>
  <c r="P296" i="221" s="1"/>
  <c r="P297" i="221" s="1"/>
  <c r="P298" i="221" s="1"/>
  <c r="P299" i="221" s="1"/>
  <c r="P300" i="221" s="1"/>
  <c r="P301" i="221" s="1"/>
  <c r="P302" i="221" s="1"/>
  <c r="P303" i="221" s="1"/>
  <c r="P304" i="221" s="1"/>
  <c r="P305" i="221" s="1"/>
  <c r="P306" i="221" s="1"/>
  <c r="P307" i="221" s="1"/>
  <c r="P308" i="221" s="1"/>
  <c r="P309" i="221" s="1"/>
  <c r="P310" i="221" s="1"/>
  <c r="P311" i="221" s="1"/>
  <c r="P312" i="221" s="1"/>
  <c r="P313" i="221" s="1"/>
  <c r="P314" i="221" s="1"/>
  <c r="P315" i="221" s="1"/>
  <c r="P316" i="221" s="1"/>
  <c r="P317" i="221" s="1"/>
  <c r="P318" i="221" s="1"/>
  <c r="P319" i="221" s="1"/>
  <c r="P320" i="221" s="1"/>
  <c r="P321" i="221" s="1"/>
  <c r="P322" i="221" s="1"/>
  <c r="P323" i="221" s="1"/>
  <c r="P324" i="221" s="1"/>
  <c r="P325" i="221" s="1"/>
  <c r="P326" i="221" s="1"/>
  <c r="P327" i="221" s="1"/>
  <c r="B28" i="221"/>
  <c r="A36" i="221"/>
  <c r="G35" i="221"/>
  <c r="E28" i="221" l="1"/>
  <c r="D28" i="221"/>
  <c r="I28" i="221"/>
  <c r="A37" i="221"/>
  <c r="G36" i="221"/>
  <c r="R28" i="221" l="1"/>
  <c r="H28" i="221"/>
  <c r="C29" i="221"/>
  <c r="K28" i="221"/>
  <c r="L28" i="221" s="1"/>
  <c r="A38" i="221"/>
  <c r="G37" i="221"/>
  <c r="G16" i="222" l="1"/>
  <c r="H38" i="223" s="1"/>
  <c r="H39" i="223" s="1"/>
  <c r="F33" i="225"/>
  <c r="B29" i="221"/>
  <c r="J29" i="221"/>
  <c r="A39" i="221"/>
  <c r="G38" i="221"/>
  <c r="G18" i="222" l="1"/>
  <c r="I29" i="221"/>
  <c r="D29" i="221"/>
  <c r="E29" i="221"/>
  <c r="G39" i="221"/>
  <c r="A40" i="221"/>
  <c r="K29" i="221" l="1"/>
  <c r="L29" i="221" s="1"/>
  <c r="C30" i="221"/>
  <c r="R29" i="221"/>
  <c r="H29" i="221"/>
  <c r="G40" i="221"/>
  <c r="A41" i="221"/>
  <c r="B30" i="221" l="1"/>
  <c r="J30" i="221"/>
  <c r="G41" i="221"/>
  <c r="A42" i="221"/>
  <c r="E30" i="221" l="1"/>
  <c r="D30" i="221"/>
  <c r="I30" i="221"/>
  <c r="G42" i="221"/>
  <c r="A43" i="221"/>
  <c r="R30" i="221" l="1"/>
  <c r="H30" i="221"/>
  <c r="C31" i="221"/>
  <c r="K30" i="221"/>
  <c r="L30" i="221" s="1"/>
  <c r="A44" i="221"/>
  <c r="G43" i="221"/>
  <c r="J31" i="221" l="1"/>
  <c r="B31" i="221"/>
  <c r="A45" i="221"/>
  <c r="G44" i="221"/>
  <c r="I31" i="221" l="1"/>
  <c r="E31" i="221"/>
  <c r="D31" i="221"/>
  <c r="A46" i="221"/>
  <c r="G45" i="221"/>
  <c r="K31" i="221" l="1"/>
  <c r="L31" i="221" s="1"/>
  <c r="C32" i="221"/>
  <c r="R31" i="221"/>
  <c r="H31" i="221"/>
  <c r="A47" i="221"/>
  <c r="G46" i="221"/>
  <c r="J32" i="221" l="1"/>
  <c r="B32" i="221"/>
  <c r="G47" i="221"/>
  <c r="A48" i="221"/>
  <c r="I32" i="221" l="1"/>
  <c r="D32" i="221"/>
  <c r="E32" i="221"/>
  <c r="G48" i="221"/>
  <c r="A49" i="221"/>
  <c r="H32" i="221" l="1"/>
  <c r="R32" i="221"/>
  <c r="K32" i="221"/>
  <c r="L32" i="221" s="1"/>
  <c r="C33" i="221"/>
  <c r="G49" i="221"/>
  <c r="A50" i="221"/>
  <c r="J33" i="221" l="1"/>
  <c r="B33" i="221"/>
  <c r="G50" i="221"/>
  <c r="A51" i="221"/>
  <c r="I33" i="221" l="1"/>
  <c r="D33" i="221"/>
  <c r="E33" i="221"/>
  <c r="A52" i="221"/>
  <c r="G51" i="221"/>
  <c r="K33" i="221" l="1"/>
  <c r="L33" i="221" s="1"/>
  <c r="C34" i="221"/>
  <c r="H33" i="221"/>
  <c r="R33" i="221"/>
  <c r="A53" i="221"/>
  <c r="G52" i="221"/>
  <c r="J34" i="221" l="1"/>
  <c r="B34" i="221"/>
  <c r="A54" i="221"/>
  <c r="G53" i="221"/>
  <c r="I34" i="221" l="1"/>
  <c r="D34" i="221"/>
  <c r="E34" i="221"/>
  <c r="A55" i="221"/>
  <c r="G54" i="221"/>
  <c r="K34" i="221" l="1"/>
  <c r="L34" i="221" s="1"/>
  <c r="C35" i="221"/>
  <c r="H34" i="221"/>
  <c r="R34" i="221"/>
  <c r="G55" i="221"/>
  <c r="A56" i="221"/>
  <c r="B35" i="221" l="1"/>
  <c r="J35" i="221"/>
  <c r="G56" i="221"/>
  <c r="A57" i="221"/>
  <c r="I35" i="221" l="1"/>
  <c r="E35" i="221"/>
  <c r="D35" i="221"/>
  <c r="G57" i="221"/>
  <c r="A58" i="221"/>
  <c r="R35" i="221" l="1"/>
  <c r="H35" i="221"/>
  <c r="K35" i="221"/>
  <c r="L35" i="221" s="1"/>
  <c r="C36" i="221"/>
  <c r="G58" i="221"/>
  <c r="A59" i="221"/>
  <c r="J36" i="221" l="1"/>
  <c r="B36" i="221"/>
  <c r="A60" i="221"/>
  <c r="G59" i="221"/>
  <c r="I36" i="221" l="1"/>
  <c r="D36" i="221"/>
  <c r="E36" i="221"/>
  <c r="A61" i="221"/>
  <c r="G60" i="221"/>
  <c r="K36" i="221" l="1"/>
  <c r="L36" i="221" s="1"/>
  <c r="C37" i="221"/>
  <c r="R36" i="221"/>
  <c r="H36" i="221"/>
  <c r="A62" i="221"/>
  <c r="G61" i="221"/>
  <c r="B37" i="221" l="1"/>
  <c r="J37" i="221"/>
  <c r="A63" i="221"/>
  <c r="G62" i="221"/>
  <c r="I37" i="221" l="1"/>
  <c r="E37" i="221"/>
  <c r="D37" i="221"/>
  <c r="G63" i="221"/>
  <c r="A64" i="221"/>
  <c r="R37" i="221" l="1"/>
  <c r="H37" i="221"/>
  <c r="K37" i="221"/>
  <c r="L37" i="221" s="1"/>
  <c r="C38" i="221"/>
  <c r="G64" i="221"/>
  <c r="A65" i="221"/>
  <c r="B38" i="221" l="1"/>
  <c r="J38" i="221"/>
  <c r="G65" i="221"/>
  <c r="A66" i="221"/>
  <c r="E38" i="221" l="1"/>
  <c r="D38" i="221"/>
  <c r="I38" i="221"/>
  <c r="G66" i="221"/>
  <c r="A67" i="221"/>
  <c r="R38" i="221" l="1"/>
  <c r="H38" i="221"/>
  <c r="K38" i="221"/>
  <c r="L38" i="221" s="1"/>
  <c r="C39" i="221"/>
  <c r="A68" i="221"/>
  <c r="G67" i="221"/>
  <c r="J39" i="221" l="1"/>
  <c r="C331" i="221"/>
  <c r="B39" i="221"/>
  <c r="A69" i="221"/>
  <c r="G68" i="221"/>
  <c r="B331" i="221" l="1"/>
  <c r="D331" i="221" s="1"/>
  <c r="E39" i="221"/>
  <c r="D39" i="221"/>
  <c r="I39" i="221"/>
  <c r="A70" i="221"/>
  <c r="G69" i="221"/>
  <c r="R39" i="221" l="1"/>
  <c r="H39" i="221"/>
  <c r="C40" i="221"/>
  <c r="E331" i="221"/>
  <c r="K39" i="221"/>
  <c r="L39" i="221" s="1"/>
  <c r="A71" i="221"/>
  <c r="G70" i="221"/>
  <c r="J40" i="221" l="1"/>
  <c r="B40" i="221"/>
  <c r="G71" i="221"/>
  <c r="A72" i="221"/>
  <c r="D40" i="221" l="1"/>
  <c r="E40" i="221"/>
  <c r="I40" i="221"/>
  <c r="G72" i="221"/>
  <c r="A73" i="221"/>
  <c r="K40" i="221" l="1"/>
  <c r="L40" i="221" s="1"/>
  <c r="C41" i="221"/>
  <c r="H40" i="221"/>
  <c r="R40" i="221"/>
  <c r="G73" i="221"/>
  <c r="A74" i="221"/>
  <c r="B41" i="221" l="1"/>
  <c r="J41" i="221"/>
  <c r="G74" i="221"/>
  <c r="A75" i="221"/>
  <c r="D41" i="221" l="1"/>
  <c r="I41" i="221"/>
  <c r="E41" i="221"/>
  <c r="A76" i="221"/>
  <c r="G75" i="221"/>
  <c r="H41" i="221" l="1"/>
  <c r="R41" i="221"/>
  <c r="C42" i="221"/>
  <c r="K41" i="221"/>
  <c r="L41" i="221" s="1"/>
  <c r="A77" i="221"/>
  <c r="G76" i="221"/>
  <c r="B42" i="221" l="1"/>
  <c r="J42" i="221"/>
  <c r="A78" i="221"/>
  <c r="G77" i="221"/>
  <c r="E42" i="221" l="1"/>
  <c r="I42" i="221"/>
  <c r="D42" i="221"/>
  <c r="A79" i="221"/>
  <c r="G78" i="221"/>
  <c r="R42" i="221" l="1"/>
  <c r="H42" i="221"/>
  <c r="C43" i="221"/>
  <c r="K42" i="221"/>
  <c r="L42" i="221" s="1"/>
  <c r="G79" i="221"/>
  <c r="A80" i="221"/>
  <c r="B43" i="221" l="1"/>
  <c r="J43" i="221"/>
  <c r="G80" i="221"/>
  <c r="A81" i="221"/>
  <c r="I43" i="221" l="1"/>
  <c r="D43" i="221"/>
  <c r="E43" i="221"/>
  <c r="G81" i="221"/>
  <c r="A82" i="221"/>
  <c r="C44" i="221" l="1"/>
  <c r="K43" i="221"/>
  <c r="L43" i="221" s="1"/>
  <c r="H43" i="221"/>
  <c r="R43" i="221"/>
  <c r="G82" i="221"/>
  <c r="A83" i="221"/>
  <c r="B44" i="221" l="1"/>
  <c r="J44" i="221"/>
  <c r="A84" i="221"/>
  <c r="G83" i="221"/>
  <c r="D44" i="221" l="1"/>
  <c r="I44" i="221"/>
  <c r="E44" i="221"/>
  <c r="A85" i="221"/>
  <c r="G84" i="221"/>
  <c r="C45" i="221" l="1"/>
  <c r="K44" i="221"/>
  <c r="L44" i="221" s="1"/>
  <c r="H44" i="221"/>
  <c r="R44" i="221"/>
  <c r="A86" i="221"/>
  <c r="G85" i="221"/>
  <c r="J45" i="221" l="1"/>
  <c r="B45" i="221"/>
  <c r="A87" i="221"/>
  <c r="G86" i="221"/>
  <c r="D45" i="221" l="1"/>
  <c r="I45" i="221"/>
  <c r="E45" i="221"/>
  <c r="G87" i="221"/>
  <c r="A88" i="221"/>
  <c r="R45" i="221" l="1"/>
  <c r="H45" i="221"/>
  <c r="C46" i="221"/>
  <c r="K45" i="221"/>
  <c r="L45" i="221" s="1"/>
  <c r="G88" i="221"/>
  <c r="A89" i="221"/>
  <c r="J46" i="221" l="1"/>
  <c r="B46" i="221"/>
  <c r="G89" i="221"/>
  <c r="A90" i="221"/>
  <c r="D46" i="221" l="1"/>
  <c r="I46" i="221"/>
  <c r="E46" i="221"/>
  <c r="G90" i="221"/>
  <c r="A91" i="221"/>
  <c r="K46" i="221" l="1"/>
  <c r="L46" i="221" s="1"/>
  <c r="C47" i="221"/>
  <c r="R46" i="221"/>
  <c r="H46" i="221"/>
  <c r="A92" i="221"/>
  <c r="G91" i="221"/>
  <c r="B47" i="221" l="1"/>
  <c r="J47" i="221"/>
  <c r="A93" i="221"/>
  <c r="G92" i="221"/>
  <c r="E47" i="221" l="1"/>
  <c r="D47" i="221"/>
  <c r="I47" i="221"/>
  <c r="A94" i="221"/>
  <c r="G93" i="221"/>
  <c r="K47" i="221" l="1"/>
  <c r="L47" i="221" s="1"/>
  <c r="C48" i="221"/>
  <c r="H47" i="221"/>
  <c r="R47" i="221"/>
  <c r="A95" i="221"/>
  <c r="G94" i="221"/>
  <c r="J48" i="221" l="1"/>
  <c r="B48" i="221"/>
  <c r="G95" i="221"/>
  <c r="A96" i="221"/>
  <c r="D48" i="221" l="1"/>
  <c r="E48" i="221"/>
  <c r="I48" i="221"/>
  <c r="G96" i="221"/>
  <c r="A97" i="221"/>
  <c r="R48" i="221" l="1"/>
  <c r="H48" i="221"/>
  <c r="K48" i="221"/>
  <c r="L48" i="221" s="1"/>
  <c r="C49" i="221"/>
  <c r="G97" i="221"/>
  <c r="A98" i="221"/>
  <c r="J49" i="221" l="1"/>
  <c r="B49" i="221"/>
  <c r="G98" i="221"/>
  <c r="A99" i="221"/>
  <c r="I49" i="221" l="1"/>
  <c r="E49" i="221"/>
  <c r="D49" i="221"/>
  <c r="A100" i="221"/>
  <c r="G99" i="221"/>
  <c r="H49" i="221" l="1"/>
  <c r="R49" i="221"/>
  <c r="K49" i="221"/>
  <c r="L49" i="221" s="1"/>
  <c r="C50" i="221"/>
  <c r="A101" i="221"/>
  <c r="G100" i="221"/>
  <c r="J50" i="221" l="1"/>
  <c r="B50" i="221"/>
  <c r="A102" i="221"/>
  <c r="G101" i="221"/>
  <c r="D50" i="221" l="1"/>
  <c r="I50" i="221"/>
  <c r="E50" i="221"/>
  <c r="A103" i="221"/>
  <c r="G102" i="221"/>
  <c r="K50" i="221" l="1"/>
  <c r="L50" i="221" s="1"/>
  <c r="C51" i="221"/>
  <c r="H50" i="221"/>
  <c r="R50" i="221"/>
  <c r="G103" i="221"/>
  <c r="A104" i="221"/>
  <c r="B51" i="221" l="1"/>
  <c r="C332" i="221"/>
  <c r="J51" i="221"/>
  <c r="G104" i="221"/>
  <c r="A105" i="221"/>
  <c r="B332" i="221" l="1"/>
  <c r="E51" i="221"/>
  <c r="I51" i="221"/>
  <c r="D51" i="221"/>
  <c r="G105" i="221"/>
  <c r="A106" i="221"/>
  <c r="R51" i="221" l="1"/>
  <c r="H51" i="221"/>
  <c r="E332" i="221"/>
  <c r="D332" i="221"/>
  <c r="K51" i="221"/>
  <c r="L51" i="221" s="1"/>
  <c r="C52" i="221"/>
  <c r="G106" i="221"/>
  <c r="A107" i="221"/>
  <c r="B52" i="221" l="1"/>
  <c r="J52" i="221"/>
  <c r="A108" i="221"/>
  <c r="G107" i="221"/>
  <c r="E52" i="221" l="1"/>
  <c r="I52" i="221"/>
  <c r="D52" i="221"/>
  <c r="A109" i="221"/>
  <c r="G108" i="221"/>
  <c r="H52" i="221" l="1"/>
  <c r="R52" i="221"/>
  <c r="K52" i="221"/>
  <c r="L52" i="221" s="1"/>
  <c r="C53" i="221"/>
  <c r="A110" i="221"/>
  <c r="G109" i="221"/>
  <c r="B53" i="221" l="1"/>
  <c r="J53" i="221"/>
  <c r="A111" i="221"/>
  <c r="G110" i="221"/>
  <c r="I53" i="221" l="1"/>
  <c r="E53" i="221"/>
  <c r="D53" i="221"/>
  <c r="G111" i="221"/>
  <c r="A112" i="221"/>
  <c r="H53" i="221" l="1"/>
  <c r="R53" i="221"/>
  <c r="C54" i="221"/>
  <c r="K53" i="221"/>
  <c r="L53" i="221" s="1"/>
  <c r="G112" i="221"/>
  <c r="A113" i="221"/>
  <c r="B54" i="221" l="1"/>
  <c r="J54" i="221"/>
  <c r="G113" i="221"/>
  <c r="A114" i="221"/>
  <c r="D54" i="221" l="1"/>
  <c r="I54" i="221"/>
  <c r="E54" i="221"/>
  <c r="G114" i="221"/>
  <c r="A115" i="221"/>
  <c r="K54" i="221" l="1"/>
  <c r="L54" i="221" s="1"/>
  <c r="C55" i="221"/>
  <c r="H54" i="221"/>
  <c r="R54" i="221"/>
  <c r="A116" i="221"/>
  <c r="G115" i="221"/>
  <c r="B55" i="221" l="1"/>
  <c r="J55" i="221"/>
  <c r="A117" i="221"/>
  <c r="G116" i="221"/>
  <c r="D55" i="221" l="1"/>
  <c r="I55" i="221"/>
  <c r="E55" i="221"/>
  <c r="G117" i="221"/>
  <c r="A118" i="221"/>
  <c r="C56" i="221" l="1"/>
  <c r="K55" i="221"/>
  <c r="L55" i="221" s="1"/>
  <c r="H55" i="221"/>
  <c r="R55" i="221"/>
  <c r="G118" i="221"/>
  <c r="A119" i="221"/>
  <c r="B56" i="221" l="1"/>
  <c r="J56" i="221"/>
  <c r="G119" i="221"/>
  <c r="A120" i="221"/>
  <c r="I56" i="221" l="1"/>
  <c r="D56" i="221"/>
  <c r="E56" i="221"/>
  <c r="A121" i="221"/>
  <c r="G120" i="221"/>
  <c r="K56" i="221" l="1"/>
  <c r="L56" i="221" s="1"/>
  <c r="C57" i="221"/>
  <c r="H56" i="221"/>
  <c r="R56" i="221"/>
  <c r="A122" i="221"/>
  <c r="G121" i="221"/>
  <c r="J57" i="221" l="1"/>
  <c r="B57" i="221"/>
  <c r="A123" i="221"/>
  <c r="G122" i="221"/>
  <c r="I57" i="221" l="1"/>
  <c r="D57" i="221"/>
  <c r="E57" i="221"/>
  <c r="A124" i="221"/>
  <c r="G123" i="221"/>
  <c r="K57" i="221" l="1"/>
  <c r="L57" i="221" s="1"/>
  <c r="C58" i="221"/>
  <c r="H57" i="221"/>
  <c r="R57" i="221"/>
  <c r="G124" i="221"/>
  <c r="A125" i="221"/>
  <c r="B58" i="221" l="1"/>
  <c r="J58" i="221"/>
  <c r="G125" i="221"/>
  <c r="A126" i="221"/>
  <c r="I58" i="221" l="1"/>
  <c r="D58" i="221"/>
  <c r="E58" i="221"/>
  <c r="G126" i="221"/>
  <c r="A127" i="221"/>
  <c r="C59" i="221" l="1"/>
  <c r="K58" i="221"/>
  <c r="L58" i="221" s="1"/>
  <c r="R58" i="221"/>
  <c r="H58" i="221"/>
  <c r="G127" i="221"/>
  <c r="A128" i="221"/>
  <c r="B59" i="221" l="1"/>
  <c r="J59" i="221"/>
  <c r="A129" i="221"/>
  <c r="G128" i="221"/>
  <c r="I59" i="221" l="1"/>
  <c r="E59" i="221"/>
  <c r="D59" i="221"/>
  <c r="A130" i="221"/>
  <c r="G129" i="221"/>
  <c r="H59" i="221" l="1"/>
  <c r="R59" i="221"/>
  <c r="C60" i="221"/>
  <c r="K59" i="221"/>
  <c r="L59" i="221" s="1"/>
  <c r="A131" i="221"/>
  <c r="G130" i="221"/>
  <c r="B60" i="221" l="1"/>
  <c r="J60" i="221"/>
  <c r="A132" i="221"/>
  <c r="G131" i="221"/>
  <c r="E60" i="221" l="1"/>
  <c r="I60" i="221"/>
  <c r="D60" i="221"/>
  <c r="A133" i="221"/>
  <c r="G132" i="221"/>
  <c r="H60" i="221" l="1"/>
  <c r="R60" i="221"/>
  <c r="K60" i="221"/>
  <c r="L60" i="221" s="1"/>
  <c r="C61" i="221"/>
  <c r="G133" i="221"/>
  <c r="A134" i="221"/>
  <c r="J61" i="221" l="1"/>
  <c r="B61" i="221"/>
  <c r="G134" i="221"/>
  <c r="A135" i="221"/>
  <c r="I61" i="221" l="1"/>
  <c r="D61" i="221"/>
  <c r="E61" i="221"/>
  <c r="G135" i="221"/>
  <c r="A136" i="221"/>
  <c r="K61" i="221" l="1"/>
  <c r="L61" i="221" s="1"/>
  <c r="C62" i="221"/>
  <c r="R61" i="221"/>
  <c r="H61" i="221"/>
  <c r="G136" i="221"/>
  <c r="A137" i="221"/>
  <c r="B62" i="221" l="1"/>
  <c r="J62" i="221"/>
  <c r="A138" i="221"/>
  <c r="G137" i="221"/>
  <c r="D62" i="221" l="1"/>
  <c r="I62" i="221"/>
  <c r="E62" i="221"/>
  <c r="A139" i="221"/>
  <c r="G138" i="221"/>
  <c r="H62" i="221" l="1"/>
  <c r="R62" i="221"/>
  <c r="C63" i="221"/>
  <c r="K62" i="221"/>
  <c r="L62" i="221" s="1"/>
  <c r="A140" i="221"/>
  <c r="G139" i="221"/>
  <c r="J63" i="221" l="1"/>
  <c r="C333" i="221"/>
  <c r="B63" i="221"/>
  <c r="G140" i="221"/>
  <c r="A141" i="221"/>
  <c r="D63" i="221" l="1"/>
  <c r="I63" i="221"/>
  <c r="B333" i="221"/>
  <c r="E63" i="221"/>
  <c r="G141" i="221"/>
  <c r="A142" i="221"/>
  <c r="K63" i="221" l="1"/>
  <c r="L63" i="221" s="1"/>
  <c r="C64" i="221"/>
  <c r="D333" i="221"/>
  <c r="E333" i="221"/>
  <c r="H63" i="221"/>
  <c r="R63" i="221"/>
  <c r="G142" i="221"/>
  <c r="A143" i="221"/>
  <c r="B64" i="221" l="1"/>
  <c r="J64" i="221"/>
  <c r="G143" i="221"/>
  <c r="A144" i="221"/>
  <c r="D64" i="221" l="1"/>
  <c r="E64" i="221"/>
  <c r="I64" i="221"/>
  <c r="G144" i="221"/>
  <c r="A145" i="221"/>
  <c r="K64" i="221" l="1"/>
  <c r="L64" i="221" s="1"/>
  <c r="C65" i="221"/>
  <c r="H64" i="221"/>
  <c r="R64" i="221"/>
  <c r="A146" i="221"/>
  <c r="G145" i="221"/>
  <c r="B65" i="221" l="1"/>
  <c r="J65" i="221"/>
  <c r="A147" i="221"/>
  <c r="G146" i="221"/>
  <c r="I65" i="221" l="1"/>
  <c r="D65" i="221"/>
  <c r="E65" i="221"/>
  <c r="A148" i="221"/>
  <c r="G147" i="221"/>
  <c r="K65" i="221" l="1"/>
  <c r="L65" i="221" s="1"/>
  <c r="C66" i="221"/>
  <c r="H65" i="221"/>
  <c r="R65" i="221"/>
  <c r="G148" i="221"/>
  <c r="A149" i="221"/>
  <c r="J66" i="221" l="1"/>
  <c r="B66" i="221"/>
  <c r="G149" i="221"/>
  <c r="A150" i="221"/>
  <c r="D66" i="221" l="1"/>
  <c r="E66" i="221"/>
  <c r="I66" i="221"/>
  <c r="G150" i="221"/>
  <c r="A151" i="221"/>
  <c r="K66" i="221" l="1"/>
  <c r="L66" i="221" s="1"/>
  <c r="C67" i="221"/>
  <c r="H66" i="221"/>
  <c r="R66" i="221"/>
  <c r="G151" i="221"/>
  <c r="A152" i="221"/>
  <c r="B67" i="221" l="1"/>
  <c r="J67" i="221"/>
  <c r="G152" i="221"/>
  <c r="A153" i="221"/>
  <c r="I67" i="221" l="1"/>
  <c r="D67" i="221"/>
  <c r="E67" i="221"/>
  <c r="A154" i="221"/>
  <c r="G153" i="221"/>
  <c r="R67" i="221" l="1"/>
  <c r="H67" i="221"/>
  <c r="C68" i="221"/>
  <c r="K67" i="221"/>
  <c r="L67" i="221" s="1"/>
  <c r="A155" i="221"/>
  <c r="G154" i="221"/>
  <c r="J68" i="221" l="1"/>
  <c r="B68" i="221"/>
  <c r="A156" i="221"/>
  <c r="G155" i="221"/>
  <c r="D68" i="221" l="1"/>
  <c r="I68" i="221"/>
  <c r="E68" i="221"/>
  <c r="G156" i="221"/>
  <c r="A157" i="221"/>
  <c r="K68" i="221" l="1"/>
  <c r="L68" i="221" s="1"/>
  <c r="C69" i="221"/>
  <c r="R68" i="221"/>
  <c r="H68" i="221"/>
  <c r="G157" i="221"/>
  <c r="A158" i="221"/>
  <c r="B69" i="221" l="1"/>
  <c r="J69" i="221"/>
  <c r="G158" i="221"/>
  <c r="A159" i="221"/>
  <c r="E69" i="221" l="1"/>
  <c r="D69" i="221"/>
  <c r="I69" i="221"/>
  <c r="G159" i="221"/>
  <c r="A160" i="221"/>
  <c r="H69" i="221" l="1"/>
  <c r="R69" i="221"/>
  <c r="C70" i="221"/>
  <c r="K69" i="221"/>
  <c r="L69" i="221" s="1"/>
  <c r="G160" i="221"/>
  <c r="A161" i="221"/>
  <c r="B70" i="221" l="1"/>
  <c r="J70" i="221"/>
  <c r="A162" i="221"/>
  <c r="G161" i="221"/>
  <c r="I70" i="221" l="1"/>
  <c r="E70" i="221"/>
  <c r="D70" i="221"/>
  <c r="A163" i="221"/>
  <c r="G162" i="221"/>
  <c r="H70" i="221" l="1"/>
  <c r="R70" i="221"/>
  <c r="C71" i="221"/>
  <c r="K70" i="221"/>
  <c r="L70" i="221" s="1"/>
  <c r="A164" i="221"/>
  <c r="G163" i="221"/>
  <c r="B71" i="221" l="1"/>
  <c r="J71" i="221"/>
  <c r="A165" i="221"/>
  <c r="G164" i="221"/>
  <c r="D71" i="221" l="1"/>
  <c r="I71" i="221"/>
  <c r="E71" i="221"/>
  <c r="G165" i="221"/>
  <c r="A166" i="221"/>
  <c r="C72" i="221" l="1"/>
  <c r="K71" i="221"/>
  <c r="L71" i="221" s="1"/>
  <c r="H71" i="221"/>
  <c r="R71" i="221"/>
  <c r="G166" i="221"/>
  <c r="A167" i="221"/>
  <c r="J72" i="221" l="1"/>
  <c r="B72" i="221"/>
  <c r="G167" i="221"/>
  <c r="A168" i="221"/>
  <c r="E72" i="221" l="1"/>
  <c r="I72" i="221"/>
  <c r="D72" i="221"/>
  <c r="G168" i="221"/>
  <c r="A169" i="221"/>
  <c r="H72" i="221" l="1"/>
  <c r="R72" i="221"/>
  <c r="K72" i="221"/>
  <c r="L72" i="221" s="1"/>
  <c r="C73" i="221"/>
  <c r="A170" i="221"/>
  <c r="G169" i="221"/>
  <c r="B73" i="221" l="1"/>
  <c r="J73" i="221"/>
  <c r="A171" i="221"/>
  <c r="G170" i="221"/>
  <c r="E73" i="221" l="1"/>
  <c r="I73" i="221"/>
  <c r="D73" i="221"/>
  <c r="A172" i="221"/>
  <c r="G171" i="221"/>
  <c r="R73" i="221" l="1"/>
  <c r="H73" i="221"/>
  <c r="C74" i="221"/>
  <c r="K73" i="221"/>
  <c r="L73" i="221" s="1"/>
  <c r="A173" i="221"/>
  <c r="G172" i="221"/>
  <c r="B74" i="221" l="1"/>
  <c r="J74" i="221"/>
  <c r="G173" i="221"/>
  <c r="A174" i="221"/>
  <c r="I74" i="221" l="1"/>
  <c r="E74" i="221"/>
  <c r="D74" i="221"/>
  <c r="G174" i="221"/>
  <c r="A175" i="221"/>
  <c r="H74" i="221" l="1"/>
  <c r="R74" i="221"/>
  <c r="K74" i="221"/>
  <c r="L74" i="221" s="1"/>
  <c r="C75" i="221"/>
  <c r="G175" i="221"/>
  <c r="A176" i="221"/>
  <c r="C334" i="221" l="1"/>
  <c r="B75" i="221"/>
  <c r="J75" i="221"/>
  <c r="G176" i="221"/>
  <c r="A177" i="221"/>
  <c r="D75" i="221" l="1"/>
  <c r="I75" i="221"/>
  <c r="B334" i="221"/>
  <c r="E75" i="221"/>
  <c r="A178" i="221"/>
  <c r="G177" i="221"/>
  <c r="C76" i="221" l="1"/>
  <c r="K75" i="221"/>
  <c r="L75" i="221" s="1"/>
  <c r="D334" i="221"/>
  <c r="E334" i="221"/>
  <c r="H75" i="221"/>
  <c r="R75" i="221"/>
  <c r="A179" i="221"/>
  <c r="G178" i="221"/>
  <c r="J76" i="221" l="1"/>
  <c r="B76" i="221"/>
  <c r="A180" i="221"/>
  <c r="G179" i="221"/>
  <c r="I76" i="221" l="1"/>
  <c r="E76" i="221"/>
  <c r="D76" i="221"/>
  <c r="A181" i="221"/>
  <c r="G180" i="221"/>
  <c r="H76" i="221" l="1"/>
  <c r="R76" i="221"/>
  <c r="K76" i="221"/>
  <c r="L76" i="221" s="1"/>
  <c r="C77" i="221"/>
  <c r="G181" i="221"/>
  <c r="A182" i="221"/>
  <c r="J77" i="221" l="1"/>
  <c r="B77" i="221"/>
  <c r="G182" i="221"/>
  <c r="A183" i="221"/>
  <c r="I77" i="221" l="1"/>
  <c r="D77" i="221"/>
  <c r="E77" i="221"/>
  <c r="G183" i="221"/>
  <c r="A184" i="221"/>
  <c r="K77" i="221" l="1"/>
  <c r="L77" i="221" s="1"/>
  <c r="C78" i="221"/>
  <c r="H77" i="221"/>
  <c r="R77" i="221"/>
  <c r="G184" i="221"/>
  <c r="A185" i="221"/>
  <c r="J78" i="221" l="1"/>
  <c r="B78" i="221"/>
  <c r="A186" i="221"/>
  <c r="G185" i="221"/>
  <c r="I78" i="221" l="1"/>
  <c r="D78" i="221"/>
  <c r="E78" i="221"/>
  <c r="A187" i="221"/>
  <c r="G186" i="221"/>
  <c r="C79" i="221" l="1"/>
  <c r="K78" i="221"/>
  <c r="L78" i="221" s="1"/>
  <c r="H78" i="221"/>
  <c r="R78" i="221"/>
  <c r="A188" i="221"/>
  <c r="G187" i="221"/>
  <c r="B79" i="221" l="1"/>
  <c r="J79" i="221"/>
  <c r="A189" i="221"/>
  <c r="G188" i="221"/>
  <c r="D79" i="221" l="1"/>
  <c r="I79" i="221"/>
  <c r="E79" i="221"/>
  <c r="G189" i="221"/>
  <c r="A190" i="221"/>
  <c r="K79" i="221" l="1"/>
  <c r="L79" i="221" s="1"/>
  <c r="C80" i="221"/>
  <c r="R79" i="221"/>
  <c r="H79" i="221"/>
  <c r="G190" i="221"/>
  <c r="A191" i="221"/>
  <c r="B80" i="221" l="1"/>
  <c r="J80" i="221"/>
  <c r="G191" i="221"/>
  <c r="A192" i="221"/>
  <c r="D80" i="221" l="1"/>
  <c r="I80" i="221"/>
  <c r="E80" i="221"/>
  <c r="G192" i="221"/>
  <c r="A193" i="221"/>
  <c r="C81" i="221" l="1"/>
  <c r="K80" i="221"/>
  <c r="L80" i="221" s="1"/>
  <c r="R80" i="221"/>
  <c r="H80" i="221"/>
  <c r="A194" i="221"/>
  <c r="G193" i="221"/>
  <c r="B81" i="221" l="1"/>
  <c r="J81" i="221"/>
  <c r="A195" i="221"/>
  <c r="G194" i="221"/>
  <c r="D81" i="221" l="1"/>
  <c r="E81" i="221"/>
  <c r="I81" i="221"/>
  <c r="A196" i="221"/>
  <c r="G195" i="221"/>
  <c r="K81" i="221" l="1"/>
  <c r="L81" i="221" s="1"/>
  <c r="C82" i="221"/>
  <c r="H81" i="221"/>
  <c r="R81" i="221"/>
  <c r="A197" i="221"/>
  <c r="G196" i="221"/>
  <c r="J82" i="221" l="1"/>
  <c r="B82" i="221"/>
  <c r="G197" i="221"/>
  <c r="A198" i="221"/>
  <c r="D82" i="221" l="1"/>
  <c r="I82" i="221"/>
  <c r="E82" i="221"/>
  <c r="G198" i="221"/>
  <c r="A199" i="221"/>
  <c r="C83" i="221" l="1"/>
  <c r="K82" i="221"/>
  <c r="L82" i="221" s="1"/>
  <c r="H82" i="221"/>
  <c r="R82" i="221"/>
  <c r="G199" i="221"/>
  <c r="A200" i="221"/>
  <c r="B83" i="221" l="1"/>
  <c r="J83" i="221"/>
  <c r="G200" i="221"/>
  <c r="A201" i="221"/>
  <c r="E83" i="221" l="1"/>
  <c r="D83" i="221"/>
  <c r="I83" i="221"/>
  <c r="A202" i="221"/>
  <c r="G201" i="221"/>
  <c r="R83" i="221" l="1"/>
  <c r="H83" i="221"/>
  <c r="K83" i="221"/>
  <c r="L83" i="221" s="1"/>
  <c r="C84" i="221"/>
  <c r="A203" i="221"/>
  <c r="G202" i="221"/>
  <c r="J84" i="221" l="1"/>
  <c r="B84" i="221"/>
  <c r="A204" i="221"/>
  <c r="G203" i="221"/>
  <c r="D84" i="221" l="1"/>
  <c r="I84" i="221"/>
  <c r="E84" i="221"/>
  <c r="A205" i="221"/>
  <c r="G204" i="221"/>
  <c r="C85" i="221" l="1"/>
  <c r="K84" i="221"/>
  <c r="L84" i="221" s="1"/>
  <c r="R84" i="221"/>
  <c r="H84" i="221"/>
  <c r="G205" i="221"/>
  <c r="A206" i="221"/>
  <c r="B85" i="221" l="1"/>
  <c r="J85" i="221"/>
  <c r="G206" i="221"/>
  <c r="A207" i="221"/>
  <c r="I85" i="221" l="1"/>
  <c r="D85" i="221"/>
  <c r="E85" i="221"/>
  <c r="G207" i="221"/>
  <c r="A208" i="221"/>
  <c r="C86" i="221" l="1"/>
  <c r="K85" i="221"/>
  <c r="L85" i="221" s="1"/>
  <c r="H85" i="221"/>
  <c r="R85" i="221"/>
  <c r="G208" i="221"/>
  <c r="A209" i="221"/>
  <c r="B86" i="221" l="1"/>
  <c r="J86" i="221"/>
  <c r="A210" i="221"/>
  <c r="G209" i="221"/>
  <c r="D86" i="221" l="1"/>
  <c r="I86" i="221"/>
  <c r="E86" i="221"/>
  <c r="A211" i="221"/>
  <c r="G210" i="221"/>
  <c r="K86" i="221" l="1"/>
  <c r="L86" i="221" s="1"/>
  <c r="C87" i="221"/>
  <c r="R86" i="221"/>
  <c r="H86" i="221"/>
  <c r="A212" i="221"/>
  <c r="G211" i="221"/>
  <c r="C335" i="221" l="1"/>
  <c r="B87" i="221"/>
  <c r="J87" i="221"/>
  <c r="A213" i="221"/>
  <c r="G212" i="221"/>
  <c r="I87" i="221" l="1"/>
  <c r="B335" i="221"/>
  <c r="E87" i="221"/>
  <c r="D87" i="221"/>
  <c r="G213" i="221"/>
  <c r="A214" i="221"/>
  <c r="K87" i="221" l="1"/>
  <c r="L87" i="221" s="1"/>
  <c r="C88" i="221"/>
  <c r="R87" i="221"/>
  <c r="H87" i="221"/>
  <c r="D335" i="221"/>
  <c r="E335" i="221"/>
  <c r="G214" i="221"/>
  <c r="A215" i="221"/>
  <c r="J88" i="221" l="1"/>
  <c r="B88" i="221"/>
  <c r="G215" i="221"/>
  <c r="A216" i="221"/>
  <c r="I88" i="221" l="1"/>
  <c r="D88" i="221"/>
  <c r="E88" i="221"/>
  <c r="G216" i="221"/>
  <c r="A217" i="221"/>
  <c r="H88" i="221" l="1"/>
  <c r="R88" i="221"/>
  <c r="K88" i="221"/>
  <c r="L88" i="221" s="1"/>
  <c r="C89" i="221"/>
  <c r="A218" i="221"/>
  <c r="G217" i="221"/>
  <c r="B89" i="221" l="1"/>
  <c r="J89" i="221"/>
  <c r="A219" i="221"/>
  <c r="G218" i="221"/>
  <c r="I89" i="221" l="1"/>
  <c r="D89" i="221"/>
  <c r="E89" i="221"/>
  <c r="A220" i="221"/>
  <c r="G219" i="221"/>
  <c r="H89" i="221" l="1"/>
  <c r="R89" i="221"/>
  <c r="K89" i="221"/>
  <c r="L89" i="221" s="1"/>
  <c r="C90" i="221"/>
  <c r="G220" i="221"/>
  <c r="A221" i="221"/>
  <c r="J90" i="221" l="1"/>
  <c r="B90" i="221"/>
  <c r="G221" i="221"/>
  <c r="A222" i="221"/>
  <c r="D90" i="221" l="1"/>
  <c r="I90" i="221"/>
  <c r="E90" i="221"/>
  <c r="G222" i="221"/>
  <c r="A223" i="221"/>
  <c r="K90" i="221" l="1"/>
  <c r="L90" i="221" s="1"/>
  <c r="C91" i="221"/>
  <c r="R90" i="221"/>
  <c r="H90" i="221"/>
  <c r="G223" i="221"/>
  <c r="A224" i="221"/>
  <c r="B91" i="221" l="1"/>
  <c r="J91" i="221"/>
  <c r="G224" i="221"/>
  <c r="A225" i="221"/>
  <c r="I91" i="221" l="1"/>
  <c r="D91" i="221"/>
  <c r="E91" i="221"/>
  <c r="A226" i="221"/>
  <c r="G225" i="221"/>
  <c r="K91" i="221" l="1"/>
  <c r="L91" i="221" s="1"/>
  <c r="C92" i="221"/>
  <c r="R91" i="221"/>
  <c r="H91" i="221"/>
  <c r="A227" i="221"/>
  <c r="G226" i="221"/>
  <c r="B92" i="221" l="1"/>
  <c r="J92" i="221"/>
  <c r="A228" i="221"/>
  <c r="G227" i="221"/>
  <c r="I92" i="221" l="1"/>
  <c r="D92" i="221"/>
  <c r="E92" i="221"/>
  <c r="A229" i="221"/>
  <c r="G228" i="221"/>
  <c r="K92" i="221" l="1"/>
  <c r="L92" i="221" s="1"/>
  <c r="C93" i="221"/>
  <c r="R92" i="221"/>
  <c r="H92" i="221"/>
  <c r="G229" i="221"/>
  <c r="A230" i="221"/>
  <c r="B93" i="221" l="1"/>
  <c r="J93" i="221"/>
  <c r="G230" i="221"/>
  <c r="A231" i="221"/>
  <c r="I93" i="221" l="1"/>
  <c r="D93" i="221"/>
  <c r="E93" i="221"/>
  <c r="G231" i="221"/>
  <c r="A232" i="221"/>
  <c r="C94" i="221" l="1"/>
  <c r="K93" i="221"/>
  <c r="L93" i="221" s="1"/>
  <c r="H93" i="221"/>
  <c r="R93" i="221"/>
  <c r="G232" i="221"/>
  <c r="A233" i="221"/>
  <c r="B94" i="221" l="1"/>
  <c r="J94" i="221"/>
  <c r="A234" i="221"/>
  <c r="G233" i="221"/>
  <c r="D94" i="221" l="1"/>
  <c r="I94" i="221"/>
  <c r="E94" i="221"/>
  <c r="A235" i="221"/>
  <c r="G234" i="221"/>
  <c r="C95" i="221" l="1"/>
  <c r="K94" i="221"/>
  <c r="L94" i="221" s="1"/>
  <c r="R94" i="221"/>
  <c r="H94" i="221"/>
  <c r="A236" i="221"/>
  <c r="G235" i="221"/>
  <c r="J95" i="221" l="1"/>
  <c r="B95" i="221"/>
  <c r="A237" i="221"/>
  <c r="G236" i="221"/>
  <c r="D95" i="221" l="1"/>
  <c r="I95" i="221"/>
  <c r="E95" i="221"/>
  <c r="G237" i="221"/>
  <c r="A238" i="221"/>
  <c r="C96" i="221" l="1"/>
  <c r="K95" i="221"/>
  <c r="L95" i="221" s="1"/>
  <c r="R95" i="221"/>
  <c r="H95" i="221"/>
  <c r="G238" i="221"/>
  <c r="A239" i="221"/>
  <c r="B96" i="221" l="1"/>
  <c r="J96" i="221"/>
  <c r="G239" i="221"/>
  <c r="A240" i="221"/>
  <c r="I96" i="221" l="1"/>
  <c r="D96" i="221"/>
  <c r="E96" i="221"/>
  <c r="G240" i="221"/>
  <c r="A241" i="221"/>
  <c r="K96" i="221" l="1"/>
  <c r="L96" i="221" s="1"/>
  <c r="C97" i="221"/>
  <c r="R96" i="221"/>
  <c r="H96" i="221"/>
  <c r="A242" i="221"/>
  <c r="G241" i="221"/>
  <c r="B97" i="221" l="1"/>
  <c r="J97" i="221"/>
  <c r="A243" i="221"/>
  <c r="G242" i="221"/>
  <c r="I97" i="221" l="1"/>
  <c r="D97" i="221"/>
  <c r="E97" i="221"/>
  <c r="A244" i="221"/>
  <c r="G243" i="221"/>
  <c r="K97" i="221" l="1"/>
  <c r="L97" i="221" s="1"/>
  <c r="C98" i="221"/>
  <c r="H97" i="221"/>
  <c r="R97" i="221"/>
  <c r="A245" i="221"/>
  <c r="G244" i="221"/>
  <c r="B98" i="221" l="1"/>
  <c r="J98" i="221"/>
  <c r="G245" i="221"/>
  <c r="A246" i="221"/>
  <c r="I98" i="221" l="1"/>
  <c r="D98" i="221"/>
  <c r="E98" i="221"/>
  <c r="A247" i="221"/>
  <c r="G246" i="221"/>
  <c r="C99" i="221" l="1"/>
  <c r="K98" i="221"/>
  <c r="L98" i="221" s="1"/>
  <c r="H98" i="221"/>
  <c r="R98" i="221"/>
  <c r="A248" i="221"/>
  <c r="G247" i="221"/>
  <c r="J99" i="221" l="1"/>
  <c r="B99" i="221"/>
  <c r="C336" i="221"/>
  <c r="A249" i="221"/>
  <c r="G248" i="221"/>
  <c r="E99" i="221" l="1"/>
  <c r="D99" i="221"/>
  <c r="I99" i="221"/>
  <c r="B336" i="221"/>
  <c r="G249" i="221"/>
  <c r="A250" i="221"/>
  <c r="H99" i="221" l="1"/>
  <c r="R99" i="221"/>
  <c r="E336" i="221"/>
  <c r="D336" i="221"/>
  <c r="K99" i="221"/>
  <c r="L99" i="221" s="1"/>
  <c r="C100" i="221"/>
  <c r="G250" i="221"/>
  <c r="A251" i="221"/>
  <c r="J100" i="221" l="1"/>
  <c r="B100" i="221"/>
  <c r="G251" i="221"/>
  <c r="A252" i="221"/>
  <c r="I100" i="221" l="1"/>
  <c r="E100" i="221"/>
  <c r="D100" i="221"/>
  <c r="A253" i="221"/>
  <c r="G252" i="221"/>
  <c r="H100" i="221" l="1"/>
  <c r="R100" i="221"/>
  <c r="K100" i="221"/>
  <c r="L100" i="221" s="1"/>
  <c r="C101" i="221"/>
  <c r="G253" i="221"/>
  <c r="A254" i="221"/>
  <c r="B101" i="221" l="1"/>
  <c r="J101" i="221"/>
  <c r="A255" i="221"/>
  <c r="G254" i="221"/>
  <c r="D101" i="221" l="1"/>
  <c r="I101" i="221"/>
  <c r="E101" i="221"/>
  <c r="A256" i="221"/>
  <c r="G255" i="221"/>
  <c r="K101" i="221" l="1"/>
  <c r="L101" i="221" s="1"/>
  <c r="C102" i="221"/>
  <c r="R101" i="221"/>
  <c r="H101" i="221"/>
  <c r="G256" i="221"/>
  <c r="A257" i="221"/>
  <c r="B102" i="221" l="1"/>
  <c r="J102" i="221"/>
  <c r="G257" i="221"/>
  <c r="A258" i="221"/>
  <c r="D102" i="221" l="1"/>
  <c r="I102" i="221"/>
  <c r="E102" i="221"/>
  <c r="G258" i="221"/>
  <c r="A259" i="221"/>
  <c r="K102" i="221" l="1"/>
  <c r="L102" i="221" s="1"/>
  <c r="C103" i="221"/>
  <c r="H102" i="221"/>
  <c r="R102" i="221"/>
  <c r="G259" i="221"/>
  <c r="A260" i="221"/>
  <c r="B103" i="221" l="1"/>
  <c r="J103" i="221"/>
  <c r="A261" i="221"/>
  <c r="G260" i="221"/>
  <c r="E103" i="221" l="1"/>
  <c r="I103" i="221"/>
  <c r="D103" i="221"/>
  <c r="A262" i="221"/>
  <c r="G261" i="221"/>
  <c r="R103" i="221" l="1"/>
  <c r="H103" i="221"/>
  <c r="C104" i="221"/>
  <c r="K103" i="221"/>
  <c r="L103" i="221" s="1"/>
  <c r="A263" i="221"/>
  <c r="G262" i="221"/>
  <c r="B104" i="221" l="1"/>
  <c r="J104" i="221"/>
  <c r="A264" i="221"/>
  <c r="G263" i="221"/>
  <c r="I104" i="221" l="1"/>
  <c r="E104" i="221"/>
  <c r="D104" i="221"/>
  <c r="A265" i="221"/>
  <c r="G264" i="221"/>
  <c r="H104" i="221" l="1"/>
  <c r="R104" i="221"/>
  <c r="K104" i="221"/>
  <c r="L104" i="221" s="1"/>
  <c r="C105" i="221"/>
  <c r="G265" i="221"/>
  <c r="A266" i="221"/>
  <c r="B105" i="221" l="1"/>
  <c r="J105" i="221"/>
  <c r="G266" i="221"/>
  <c r="A267" i="221"/>
  <c r="D105" i="221" l="1"/>
  <c r="E105" i="221"/>
  <c r="I105" i="221"/>
  <c r="G267" i="221"/>
  <c r="A268" i="221"/>
  <c r="K105" i="221" l="1"/>
  <c r="L105" i="221" s="1"/>
  <c r="C106" i="221"/>
  <c r="R105" i="221"/>
  <c r="H105" i="221"/>
  <c r="A269" i="221"/>
  <c r="G268" i="221"/>
  <c r="E268" i="221"/>
  <c r="K268" i="221" s="1"/>
  <c r="C268" i="221"/>
  <c r="B106" i="221" l="1"/>
  <c r="J106" i="221"/>
  <c r="L268" i="221"/>
  <c r="E269" i="221"/>
  <c r="K269" i="221" s="1"/>
  <c r="C269" i="221"/>
  <c r="A270" i="221"/>
  <c r="G269" i="221"/>
  <c r="J268" i="221"/>
  <c r="B268" i="221"/>
  <c r="D106" i="221" l="1"/>
  <c r="I106" i="221"/>
  <c r="E106" i="221"/>
  <c r="L269" i="221"/>
  <c r="A271" i="221"/>
  <c r="G270" i="221"/>
  <c r="E270" i="221"/>
  <c r="K270" i="221" s="1"/>
  <c r="C270" i="221"/>
  <c r="J269" i="221"/>
  <c r="B269" i="221"/>
  <c r="I268" i="221"/>
  <c r="D268" i="221"/>
  <c r="K106" i="221" l="1"/>
  <c r="L106" i="221" s="1"/>
  <c r="C107" i="221"/>
  <c r="H106" i="221"/>
  <c r="R106" i="221"/>
  <c r="J270" i="221"/>
  <c r="B270" i="221"/>
  <c r="L270" i="221"/>
  <c r="D269" i="221"/>
  <c r="I269" i="221"/>
  <c r="H268" i="221"/>
  <c r="R268" i="221"/>
  <c r="A272" i="221"/>
  <c r="E271" i="221"/>
  <c r="K271" i="221" s="1"/>
  <c r="C271" i="221"/>
  <c r="G271" i="221"/>
  <c r="J107" i="221" l="1"/>
  <c r="B107" i="221"/>
  <c r="I270" i="221"/>
  <c r="D270" i="221"/>
  <c r="C272" i="221"/>
  <c r="A273" i="221"/>
  <c r="G272" i="221"/>
  <c r="E272" i="221"/>
  <c r="K272" i="221" s="1"/>
  <c r="B271" i="221"/>
  <c r="J271" i="221"/>
  <c r="R269" i="221"/>
  <c r="H269" i="221"/>
  <c r="L271" i="221"/>
  <c r="I107" i="221" l="1"/>
  <c r="D107" i="221"/>
  <c r="E107" i="221"/>
  <c r="B272" i="221"/>
  <c r="J272" i="221"/>
  <c r="D271" i="221"/>
  <c r="I271" i="221"/>
  <c r="G273" i="221"/>
  <c r="E273" i="221"/>
  <c r="K273" i="221" s="1"/>
  <c r="C273" i="221"/>
  <c r="A274" i="221"/>
  <c r="L272" i="221"/>
  <c r="R270" i="221"/>
  <c r="H270" i="221"/>
  <c r="K107" i="221" l="1"/>
  <c r="L107" i="221" s="1"/>
  <c r="C108" i="221"/>
  <c r="R107" i="221"/>
  <c r="H107" i="221"/>
  <c r="L273" i="221"/>
  <c r="G274" i="221"/>
  <c r="E274" i="221"/>
  <c r="K274" i="221" s="1"/>
  <c r="C274" i="221"/>
  <c r="A275" i="221"/>
  <c r="R271" i="221"/>
  <c r="H271" i="221"/>
  <c r="D272" i="221"/>
  <c r="I272" i="221"/>
  <c r="B273" i="221"/>
  <c r="J273" i="221"/>
  <c r="J108" i="221" l="1"/>
  <c r="B108" i="221"/>
  <c r="R272" i="221"/>
  <c r="H272" i="221"/>
  <c r="G275" i="221"/>
  <c r="E275" i="221"/>
  <c r="K275" i="221" s="1"/>
  <c r="C275" i="221"/>
  <c r="A276" i="221"/>
  <c r="D273" i="221"/>
  <c r="I273" i="221"/>
  <c r="J274" i="221"/>
  <c r="B274" i="221"/>
  <c r="L274" i="221"/>
  <c r="I108" i="221" l="1"/>
  <c r="D108" i="221"/>
  <c r="E108" i="221"/>
  <c r="R273" i="221"/>
  <c r="H273" i="221"/>
  <c r="G276" i="221"/>
  <c r="E276" i="221"/>
  <c r="K276" i="221" s="1"/>
  <c r="C276" i="221"/>
  <c r="A277" i="221"/>
  <c r="J275" i="221"/>
  <c r="B275" i="221"/>
  <c r="I274" i="221"/>
  <c r="D274" i="221"/>
  <c r="L275" i="221"/>
  <c r="R108" i="221" l="1"/>
  <c r="H108" i="221"/>
  <c r="K108" i="221"/>
  <c r="L108" i="221" s="1"/>
  <c r="C109" i="221"/>
  <c r="H274" i="221"/>
  <c r="R274" i="221"/>
  <c r="L276" i="221"/>
  <c r="J276" i="221"/>
  <c r="B276" i="221"/>
  <c r="G277" i="221"/>
  <c r="E277" i="221"/>
  <c r="K277" i="221" s="1"/>
  <c r="C277" i="221"/>
  <c r="A278" i="221"/>
  <c r="I275" i="221"/>
  <c r="D275" i="221"/>
  <c r="B109" i="221" l="1"/>
  <c r="J109" i="221"/>
  <c r="J277" i="221"/>
  <c r="B277" i="221"/>
  <c r="I276" i="221"/>
  <c r="D276" i="221"/>
  <c r="A279" i="221"/>
  <c r="G278" i="221"/>
  <c r="E278" i="221"/>
  <c r="K278" i="221" s="1"/>
  <c r="C278" i="221"/>
  <c r="L277" i="221"/>
  <c r="H275" i="221"/>
  <c r="R275" i="221"/>
  <c r="D109" i="221" l="1"/>
  <c r="I109" i="221"/>
  <c r="E109" i="221"/>
  <c r="B278" i="221"/>
  <c r="J278" i="221"/>
  <c r="L278" i="221"/>
  <c r="A280" i="221"/>
  <c r="G279" i="221"/>
  <c r="E279" i="221"/>
  <c r="K279" i="221" s="1"/>
  <c r="C279" i="221"/>
  <c r="I277" i="221"/>
  <c r="D277" i="221"/>
  <c r="H276" i="221"/>
  <c r="R276" i="221"/>
  <c r="K109" i="221" l="1"/>
  <c r="L109" i="221" s="1"/>
  <c r="C110" i="221"/>
  <c r="R109" i="221"/>
  <c r="H109" i="221"/>
  <c r="L279" i="221"/>
  <c r="C280" i="221"/>
  <c r="A281" i="221"/>
  <c r="G280" i="221"/>
  <c r="E280" i="221"/>
  <c r="K280" i="221" s="1"/>
  <c r="R277" i="221"/>
  <c r="H277" i="221"/>
  <c r="B279" i="221"/>
  <c r="J279" i="221"/>
  <c r="C351" i="221"/>
  <c r="D278" i="221"/>
  <c r="I278" i="221"/>
  <c r="J110" i="221" l="1"/>
  <c r="B110" i="221"/>
  <c r="I279" i="221"/>
  <c r="D279" i="221"/>
  <c r="B351" i="221"/>
  <c r="G281" i="221"/>
  <c r="E281" i="221"/>
  <c r="K281" i="221" s="1"/>
  <c r="C281" i="221"/>
  <c r="A282" i="221"/>
  <c r="R278" i="221"/>
  <c r="H278" i="221"/>
  <c r="L280" i="221"/>
  <c r="B280" i="221"/>
  <c r="J280" i="221"/>
  <c r="I110" i="221" l="1"/>
  <c r="E110" i="221"/>
  <c r="D110" i="221"/>
  <c r="L281" i="221"/>
  <c r="D280" i="221"/>
  <c r="I280" i="221"/>
  <c r="G282" i="221"/>
  <c r="E282" i="221"/>
  <c r="K282" i="221" s="1"/>
  <c r="C282" i="221"/>
  <c r="A283" i="221"/>
  <c r="B281" i="221"/>
  <c r="J281" i="221"/>
  <c r="D351" i="221"/>
  <c r="R279" i="221"/>
  <c r="H279" i="221"/>
  <c r="R110" i="221" l="1"/>
  <c r="H110" i="221"/>
  <c r="K110" i="221"/>
  <c r="L110" i="221" s="1"/>
  <c r="C111" i="221"/>
  <c r="G283" i="221"/>
  <c r="E283" i="221"/>
  <c r="K283" i="221" s="1"/>
  <c r="A284" i="221"/>
  <c r="C283" i="221"/>
  <c r="H280" i="221"/>
  <c r="R280" i="221"/>
  <c r="J282" i="221"/>
  <c r="B282" i="221"/>
  <c r="L282" i="221"/>
  <c r="D281" i="221"/>
  <c r="I281" i="221"/>
  <c r="B111" i="221" l="1"/>
  <c r="J111" i="221"/>
  <c r="C337" i="221"/>
  <c r="A285" i="221"/>
  <c r="G284" i="221"/>
  <c r="E284" i="221"/>
  <c r="K284" i="221" s="1"/>
  <c r="C284" i="221"/>
  <c r="I282" i="221"/>
  <c r="D282" i="221"/>
  <c r="J283" i="221"/>
  <c r="B283" i="221"/>
  <c r="R281" i="221"/>
  <c r="H281" i="221"/>
  <c r="L283" i="221"/>
  <c r="I111" i="221" l="1"/>
  <c r="B337" i="221"/>
  <c r="D111" i="221"/>
  <c r="E111" i="221"/>
  <c r="J284" i="221"/>
  <c r="B284" i="221"/>
  <c r="L284" i="221"/>
  <c r="I283" i="221"/>
  <c r="D283" i="221"/>
  <c r="A286" i="221"/>
  <c r="G285" i="221"/>
  <c r="E285" i="221"/>
  <c r="K285" i="221" s="1"/>
  <c r="C285" i="221"/>
  <c r="H282" i="221"/>
  <c r="R282" i="221"/>
  <c r="R111" i="221" l="1"/>
  <c r="H111" i="221"/>
  <c r="K111" i="221"/>
  <c r="L111" i="221" s="1"/>
  <c r="C112" i="221"/>
  <c r="D337" i="221"/>
  <c r="E337" i="221"/>
  <c r="I284" i="221"/>
  <c r="D284" i="221"/>
  <c r="J285" i="221"/>
  <c r="B285" i="221"/>
  <c r="L285" i="221"/>
  <c r="A287" i="221"/>
  <c r="G286" i="221"/>
  <c r="E286" i="221"/>
  <c r="K286" i="221" s="1"/>
  <c r="C286" i="221"/>
  <c r="H283" i="221"/>
  <c r="R283" i="221"/>
  <c r="J112" i="221" l="1"/>
  <c r="B112" i="221"/>
  <c r="J286" i="221"/>
  <c r="B286" i="221"/>
  <c r="L286" i="221"/>
  <c r="H284" i="221"/>
  <c r="R284" i="221"/>
  <c r="I285" i="221"/>
  <c r="D285" i="221"/>
  <c r="A288" i="221"/>
  <c r="G287" i="221"/>
  <c r="E287" i="221"/>
  <c r="K287" i="221" s="1"/>
  <c r="C287" i="221"/>
  <c r="D112" i="221" l="1"/>
  <c r="I112" i="221"/>
  <c r="E112" i="221"/>
  <c r="L287" i="221"/>
  <c r="B287" i="221"/>
  <c r="J287" i="221"/>
  <c r="I286" i="221"/>
  <c r="D286" i="221"/>
  <c r="R285" i="221"/>
  <c r="H285" i="221"/>
  <c r="C288" i="221"/>
  <c r="A289" i="221"/>
  <c r="G288" i="221"/>
  <c r="E288" i="221"/>
  <c r="K288" i="221" s="1"/>
  <c r="K112" i="221" l="1"/>
  <c r="L112" i="221" s="1"/>
  <c r="C113" i="221"/>
  <c r="H112" i="221"/>
  <c r="R112" i="221"/>
  <c r="I287" i="221"/>
  <c r="D287" i="221"/>
  <c r="R286" i="221"/>
  <c r="H286" i="221"/>
  <c r="G289" i="221"/>
  <c r="E289" i="221"/>
  <c r="K289" i="221" s="1"/>
  <c r="C289" i="221"/>
  <c r="A290" i="221"/>
  <c r="L288" i="221"/>
  <c r="B288" i="221"/>
  <c r="J288" i="221"/>
  <c r="J113" i="221" l="1"/>
  <c r="B113" i="221"/>
  <c r="D288" i="221"/>
  <c r="I288" i="221"/>
  <c r="G290" i="221"/>
  <c r="E290" i="221"/>
  <c r="K290" i="221" s="1"/>
  <c r="C290" i="221"/>
  <c r="A291" i="221"/>
  <c r="R287" i="221"/>
  <c r="H287" i="221"/>
  <c r="B289" i="221"/>
  <c r="J289" i="221"/>
  <c r="L289" i="221"/>
  <c r="I113" i="221" l="1"/>
  <c r="D113" i="221"/>
  <c r="E113" i="221"/>
  <c r="L290" i="221"/>
  <c r="D289" i="221"/>
  <c r="I289" i="221"/>
  <c r="R288" i="221"/>
  <c r="H288" i="221"/>
  <c r="J290" i="221"/>
  <c r="B290" i="221"/>
  <c r="G291" i="221"/>
  <c r="E291" i="221"/>
  <c r="K291" i="221" s="1"/>
  <c r="C291" i="221"/>
  <c r="A292" i="221"/>
  <c r="K113" i="221" l="1"/>
  <c r="L113" i="221" s="1"/>
  <c r="C114" i="221"/>
  <c r="H113" i="221"/>
  <c r="R113" i="221"/>
  <c r="G292" i="221"/>
  <c r="E292" i="221"/>
  <c r="K292" i="221" s="1"/>
  <c r="C292" i="221"/>
  <c r="A293" i="221"/>
  <c r="J291" i="221"/>
  <c r="B291" i="221"/>
  <c r="C352" i="221"/>
  <c r="I290" i="221"/>
  <c r="D290" i="221"/>
  <c r="L291" i="221"/>
  <c r="H289" i="221"/>
  <c r="R289" i="221"/>
  <c r="B114" i="221" l="1"/>
  <c r="J114" i="221"/>
  <c r="H290" i="221"/>
  <c r="R290" i="221"/>
  <c r="J292" i="221"/>
  <c r="B292" i="221"/>
  <c r="L292" i="221"/>
  <c r="I291" i="221"/>
  <c r="D291" i="221"/>
  <c r="B352" i="221"/>
  <c r="A294" i="221"/>
  <c r="G293" i="221"/>
  <c r="E293" i="221"/>
  <c r="K293" i="221" s="1"/>
  <c r="C293" i="221"/>
  <c r="D114" i="221" l="1"/>
  <c r="I114" i="221"/>
  <c r="E114" i="221"/>
  <c r="I292" i="221"/>
  <c r="D292" i="221"/>
  <c r="A295" i="221"/>
  <c r="G294" i="221"/>
  <c r="E294" i="221"/>
  <c r="K294" i="221" s="1"/>
  <c r="C294" i="221"/>
  <c r="H291" i="221"/>
  <c r="R291" i="221"/>
  <c r="J293" i="221"/>
  <c r="B293" i="221"/>
  <c r="L293" i="221"/>
  <c r="D352" i="221"/>
  <c r="K114" i="221" l="1"/>
  <c r="L114" i="221" s="1"/>
  <c r="C115" i="221"/>
  <c r="R114" i="221"/>
  <c r="H114" i="221"/>
  <c r="L294" i="221"/>
  <c r="A296" i="221"/>
  <c r="G295" i="221"/>
  <c r="C295" i="221"/>
  <c r="E295" i="221"/>
  <c r="K295" i="221" s="1"/>
  <c r="I293" i="221"/>
  <c r="D293" i="221"/>
  <c r="J294" i="221"/>
  <c r="B294" i="221"/>
  <c r="H292" i="221"/>
  <c r="R292" i="221"/>
  <c r="B115" i="221" l="1"/>
  <c r="J115" i="221"/>
  <c r="R293" i="221"/>
  <c r="H293" i="221"/>
  <c r="B295" i="221"/>
  <c r="J295" i="221"/>
  <c r="L295" i="221"/>
  <c r="C296" i="221"/>
  <c r="A297" i="221"/>
  <c r="E296" i="221"/>
  <c r="K296" i="221" s="1"/>
  <c r="G296" i="221"/>
  <c r="I294" i="221"/>
  <c r="D294" i="221"/>
  <c r="I115" i="221" l="1"/>
  <c r="D115" i="221"/>
  <c r="E115" i="221"/>
  <c r="L296" i="221"/>
  <c r="I295" i="221"/>
  <c r="D295" i="221"/>
  <c r="R294" i="221"/>
  <c r="H294" i="221"/>
  <c r="G297" i="221"/>
  <c r="E297" i="221"/>
  <c r="K297" i="221" s="1"/>
  <c r="C297" i="221"/>
  <c r="A298" i="221"/>
  <c r="B296" i="221"/>
  <c r="J296" i="221"/>
  <c r="R115" i="221" l="1"/>
  <c r="H115" i="221"/>
  <c r="K115" i="221"/>
  <c r="L115" i="221" s="1"/>
  <c r="C116" i="221"/>
  <c r="L297" i="221"/>
  <c r="B297" i="221"/>
  <c r="J297" i="221"/>
  <c r="D296" i="221"/>
  <c r="I296" i="221"/>
  <c r="R295" i="221"/>
  <c r="H295" i="221"/>
  <c r="G298" i="221"/>
  <c r="E298" i="221"/>
  <c r="K298" i="221" s="1"/>
  <c r="C298" i="221"/>
  <c r="A299" i="221"/>
  <c r="B116" i="221" l="1"/>
  <c r="J116" i="221"/>
  <c r="G299" i="221"/>
  <c r="E299" i="221"/>
  <c r="K299" i="221" s="1"/>
  <c r="C299" i="221"/>
  <c r="A300" i="221"/>
  <c r="B298" i="221"/>
  <c r="J298" i="221"/>
  <c r="L298" i="221"/>
  <c r="R296" i="221"/>
  <c r="H296" i="221"/>
  <c r="D297" i="221"/>
  <c r="I297" i="221"/>
  <c r="I116" i="221" l="1"/>
  <c r="D116" i="221"/>
  <c r="E116" i="221"/>
  <c r="J299" i="221"/>
  <c r="B299" i="221"/>
  <c r="G300" i="221"/>
  <c r="E300" i="221"/>
  <c r="K300" i="221" s="1"/>
  <c r="A301" i="221"/>
  <c r="C300" i="221"/>
  <c r="L299" i="221"/>
  <c r="R297" i="221"/>
  <c r="H297" i="221"/>
  <c r="I298" i="221"/>
  <c r="D298" i="221"/>
  <c r="H116" i="221" l="1"/>
  <c r="R116" i="221"/>
  <c r="K116" i="221"/>
  <c r="L116" i="221" s="1"/>
  <c r="C117" i="221"/>
  <c r="G301" i="221"/>
  <c r="A302" i="221"/>
  <c r="E301" i="221"/>
  <c r="K301" i="221" s="1"/>
  <c r="C301" i="221"/>
  <c r="J300" i="221"/>
  <c r="B300" i="221"/>
  <c r="L300" i="221"/>
  <c r="H298" i="221"/>
  <c r="R298" i="221"/>
  <c r="I299" i="221"/>
  <c r="D299" i="221"/>
  <c r="J117" i="221" l="1"/>
  <c r="B117" i="221"/>
  <c r="I300" i="221"/>
  <c r="D300" i="221"/>
  <c r="J301" i="221"/>
  <c r="B301" i="221"/>
  <c r="A303" i="221"/>
  <c r="G302" i="221"/>
  <c r="E302" i="221"/>
  <c r="K302" i="221" s="1"/>
  <c r="C302" i="221"/>
  <c r="H299" i="221"/>
  <c r="R299" i="221"/>
  <c r="L301" i="221"/>
  <c r="D117" i="221" l="1"/>
  <c r="I117" i="221"/>
  <c r="E117" i="221"/>
  <c r="A304" i="221"/>
  <c r="G303" i="221"/>
  <c r="E303" i="221"/>
  <c r="K303" i="221" s="1"/>
  <c r="C303" i="221"/>
  <c r="H300" i="221"/>
  <c r="R300" i="221"/>
  <c r="I301" i="221"/>
  <c r="D301" i="221"/>
  <c r="J302" i="221"/>
  <c r="B302" i="221"/>
  <c r="L302" i="221"/>
  <c r="K117" i="221" l="1"/>
  <c r="L117" i="221" s="1"/>
  <c r="C118" i="221"/>
  <c r="H117" i="221"/>
  <c r="R117" i="221"/>
  <c r="I302" i="221"/>
  <c r="D302" i="221"/>
  <c r="L303" i="221"/>
  <c r="R301" i="221"/>
  <c r="H301" i="221"/>
  <c r="B303" i="221"/>
  <c r="J303" i="221"/>
  <c r="C353" i="221"/>
  <c r="C304" i="221"/>
  <c r="A305" i="221"/>
  <c r="G304" i="221"/>
  <c r="E304" i="221"/>
  <c r="K304" i="221" s="1"/>
  <c r="J118" i="221" l="1"/>
  <c r="B118" i="221"/>
  <c r="L304" i="221"/>
  <c r="B304" i="221"/>
  <c r="J304" i="221"/>
  <c r="G305" i="221"/>
  <c r="E305" i="221"/>
  <c r="K305" i="221" s="1"/>
  <c r="C305" i="221"/>
  <c r="A306" i="221"/>
  <c r="I303" i="221"/>
  <c r="D303" i="221"/>
  <c r="B353" i="221"/>
  <c r="R302" i="221"/>
  <c r="H302" i="221"/>
  <c r="I118" i="221" l="1"/>
  <c r="D118" i="221"/>
  <c r="E118" i="221"/>
  <c r="R303" i="221"/>
  <c r="H303" i="221"/>
  <c r="B305" i="221"/>
  <c r="J305" i="221"/>
  <c r="D304" i="221"/>
  <c r="I304" i="221"/>
  <c r="D353" i="221"/>
  <c r="A307" i="221"/>
  <c r="G306" i="221"/>
  <c r="E306" i="221"/>
  <c r="K306" i="221" s="1"/>
  <c r="C306" i="221"/>
  <c r="L305" i="221"/>
  <c r="R118" i="221" l="1"/>
  <c r="H118" i="221"/>
  <c r="K118" i="221"/>
  <c r="L118" i="221" s="1"/>
  <c r="C119" i="221"/>
  <c r="D305" i="221"/>
  <c r="I305" i="221"/>
  <c r="R304" i="221"/>
  <c r="H304" i="221"/>
  <c r="J306" i="221"/>
  <c r="B306" i="221"/>
  <c r="L306" i="221"/>
  <c r="A308" i="221"/>
  <c r="C307" i="221"/>
  <c r="G307" i="221"/>
  <c r="E307" i="221"/>
  <c r="K307" i="221" s="1"/>
  <c r="J119" i="221" l="1"/>
  <c r="B119" i="221"/>
  <c r="L307" i="221"/>
  <c r="C308" i="221"/>
  <c r="G308" i="221"/>
  <c r="E308" i="221"/>
  <c r="K308" i="221" s="1"/>
  <c r="A309" i="221"/>
  <c r="I306" i="221"/>
  <c r="D306" i="221"/>
  <c r="B307" i="221"/>
  <c r="J307" i="221"/>
  <c r="R305" i="221"/>
  <c r="H305" i="221"/>
  <c r="D119" i="221" l="1"/>
  <c r="I119" i="221"/>
  <c r="E119" i="221"/>
  <c r="R306" i="221"/>
  <c r="H306" i="221"/>
  <c r="G309" i="221"/>
  <c r="E309" i="221"/>
  <c r="K309" i="221" s="1"/>
  <c r="C309" i="221"/>
  <c r="A310" i="221"/>
  <c r="L308" i="221"/>
  <c r="I307" i="221"/>
  <c r="D307" i="221"/>
  <c r="B308" i="221"/>
  <c r="J308" i="221"/>
  <c r="K119" i="221" l="1"/>
  <c r="L119" i="221" s="1"/>
  <c r="C120" i="221"/>
  <c r="H119" i="221"/>
  <c r="R119" i="221"/>
  <c r="B309" i="221"/>
  <c r="J309" i="221"/>
  <c r="L309" i="221"/>
  <c r="D308" i="221"/>
  <c r="I308" i="221"/>
  <c r="G310" i="221"/>
  <c r="A311" i="221"/>
  <c r="C310" i="221"/>
  <c r="E310" i="221"/>
  <c r="K310" i="221" s="1"/>
  <c r="R307" i="221"/>
  <c r="H307" i="221"/>
  <c r="J120" i="221" l="1"/>
  <c r="B120" i="221"/>
  <c r="L310" i="221"/>
  <c r="H308" i="221"/>
  <c r="R308" i="221"/>
  <c r="D309" i="221"/>
  <c r="I309" i="221"/>
  <c r="B310" i="221"/>
  <c r="J310" i="221"/>
  <c r="G311" i="221"/>
  <c r="E311" i="221"/>
  <c r="K311" i="221" s="1"/>
  <c r="C311" i="221"/>
  <c r="A312" i="221"/>
  <c r="I120" i="221" l="1"/>
  <c r="D120" i="221"/>
  <c r="E120" i="221"/>
  <c r="A313" i="221"/>
  <c r="G312" i="221"/>
  <c r="E312" i="221"/>
  <c r="K312" i="221" s="1"/>
  <c r="C312" i="221"/>
  <c r="I310" i="221"/>
  <c r="D310" i="221"/>
  <c r="L311" i="221"/>
  <c r="J311" i="221"/>
  <c r="B311" i="221"/>
  <c r="R309" i="221"/>
  <c r="H309" i="221"/>
  <c r="R120" i="221" l="1"/>
  <c r="H120" i="221"/>
  <c r="K120" i="221"/>
  <c r="L120" i="221" s="1"/>
  <c r="C121" i="221"/>
  <c r="J312" i="221"/>
  <c r="B312" i="221"/>
  <c r="A314" i="221"/>
  <c r="G313" i="221"/>
  <c r="E313" i="221"/>
  <c r="K313" i="221" s="1"/>
  <c r="C313" i="221"/>
  <c r="I311" i="221"/>
  <c r="D311" i="221"/>
  <c r="L312" i="221"/>
  <c r="H310" i="221"/>
  <c r="R310" i="221"/>
  <c r="B121" i="221" l="1"/>
  <c r="J121" i="221"/>
  <c r="I312" i="221"/>
  <c r="D312" i="221"/>
  <c r="B313" i="221"/>
  <c r="J313" i="221"/>
  <c r="H311" i="221"/>
  <c r="R311" i="221"/>
  <c r="L313" i="221"/>
  <c r="A315" i="221"/>
  <c r="G314" i="221"/>
  <c r="E314" i="221"/>
  <c r="K314" i="221" s="1"/>
  <c r="C314" i="221"/>
  <c r="I121" i="221" l="1"/>
  <c r="D121" i="221"/>
  <c r="E121" i="221"/>
  <c r="D313" i="221"/>
  <c r="I313" i="221"/>
  <c r="R312" i="221"/>
  <c r="H312" i="221"/>
  <c r="L314" i="221"/>
  <c r="A316" i="221"/>
  <c r="G315" i="221"/>
  <c r="E315" i="221"/>
  <c r="K315" i="221" s="1"/>
  <c r="C315" i="221"/>
  <c r="B314" i="221"/>
  <c r="J314" i="221"/>
  <c r="R121" i="221" l="1"/>
  <c r="H121" i="221"/>
  <c r="K121" i="221"/>
  <c r="L121" i="221" s="1"/>
  <c r="C122" i="221"/>
  <c r="I314" i="221"/>
  <c r="D314" i="221"/>
  <c r="C316" i="221"/>
  <c r="A317" i="221"/>
  <c r="G316" i="221"/>
  <c r="E316" i="221"/>
  <c r="K316" i="221" s="1"/>
  <c r="B315" i="221"/>
  <c r="J315" i="221"/>
  <c r="C354" i="221"/>
  <c r="L315" i="221"/>
  <c r="R313" i="221"/>
  <c r="H313" i="221"/>
  <c r="J122" i="221" l="1"/>
  <c r="B122" i="221"/>
  <c r="L316" i="221"/>
  <c r="I315" i="221"/>
  <c r="D315" i="221"/>
  <c r="B354" i="221"/>
  <c r="B316" i="221"/>
  <c r="J316" i="221"/>
  <c r="G317" i="221"/>
  <c r="E317" i="221"/>
  <c r="K317" i="221" s="1"/>
  <c r="C317" i="221"/>
  <c r="A318" i="221"/>
  <c r="R314" i="221"/>
  <c r="H314" i="221"/>
  <c r="I122" i="221" l="1"/>
  <c r="D122" i="221"/>
  <c r="E122" i="221"/>
  <c r="G318" i="221"/>
  <c r="A319" i="221"/>
  <c r="E318" i="221"/>
  <c r="K318" i="221" s="1"/>
  <c r="C318" i="221"/>
  <c r="D316" i="221"/>
  <c r="I316" i="221"/>
  <c r="D354" i="221"/>
  <c r="L317" i="221"/>
  <c r="B317" i="221"/>
  <c r="J317" i="221"/>
  <c r="R315" i="221"/>
  <c r="H315" i="221"/>
  <c r="R122" i="221" l="1"/>
  <c r="H122" i="221"/>
  <c r="K122" i="221"/>
  <c r="L122" i="221" s="1"/>
  <c r="C123" i="221"/>
  <c r="L318" i="221"/>
  <c r="D317" i="221"/>
  <c r="I317" i="221"/>
  <c r="G319" i="221"/>
  <c r="A320" i="221"/>
  <c r="C319" i="221"/>
  <c r="E319" i="221"/>
  <c r="K319" i="221" s="1"/>
  <c r="R316" i="221"/>
  <c r="H316" i="221"/>
  <c r="J318" i="221"/>
  <c r="B318" i="221"/>
  <c r="B123" i="221" l="1"/>
  <c r="J123" i="221"/>
  <c r="C338" i="221"/>
  <c r="L319" i="221"/>
  <c r="G320" i="221"/>
  <c r="E320" i="221"/>
  <c r="K320" i="221" s="1"/>
  <c r="C320" i="221"/>
  <c r="A321" i="221"/>
  <c r="I318" i="221"/>
  <c r="D318" i="221"/>
  <c r="J319" i="221"/>
  <c r="B319" i="221"/>
  <c r="H317" i="221"/>
  <c r="R317" i="221"/>
  <c r="I123" i="221" l="1"/>
  <c r="D123" i="221"/>
  <c r="B338" i="221"/>
  <c r="E123" i="221"/>
  <c r="H318" i="221"/>
  <c r="R318" i="221"/>
  <c r="I319" i="221"/>
  <c r="D319" i="221"/>
  <c r="A322" i="221"/>
  <c r="G321" i="221"/>
  <c r="E321" i="221"/>
  <c r="K321" i="221" s="1"/>
  <c r="C321" i="221"/>
  <c r="J320" i="221"/>
  <c r="B320" i="221"/>
  <c r="L320" i="221"/>
  <c r="R123" i="221" l="1"/>
  <c r="H123" i="221"/>
  <c r="K123" i="221"/>
  <c r="L123" i="221" s="1"/>
  <c r="C124" i="221"/>
  <c r="D338" i="221"/>
  <c r="E338" i="221"/>
  <c r="J321" i="221"/>
  <c r="B321" i="221"/>
  <c r="I320" i="221"/>
  <c r="D320" i="221"/>
  <c r="R319" i="221"/>
  <c r="H319" i="221"/>
  <c r="L321" i="221"/>
  <c r="A323" i="221"/>
  <c r="C322" i="221"/>
  <c r="G322" i="221"/>
  <c r="E322" i="221"/>
  <c r="K322" i="221" s="1"/>
  <c r="B124" i="221" l="1"/>
  <c r="J124" i="221"/>
  <c r="B322" i="221"/>
  <c r="J322" i="221"/>
  <c r="L322" i="221"/>
  <c r="I321" i="221"/>
  <c r="D321" i="221"/>
  <c r="H320" i="221"/>
  <c r="R320" i="221"/>
  <c r="G323" i="221"/>
  <c r="E323" i="221"/>
  <c r="K323" i="221" s="1"/>
  <c r="C323" i="221"/>
  <c r="A324" i="221"/>
  <c r="D124" i="221" l="1"/>
  <c r="I124" i="221"/>
  <c r="E124" i="221"/>
  <c r="C324" i="221"/>
  <c r="A325" i="221"/>
  <c r="G324" i="221"/>
  <c r="E324" i="221"/>
  <c r="K324" i="221" s="1"/>
  <c r="B323" i="221"/>
  <c r="J323" i="221"/>
  <c r="L323" i="221"/>
  <c r="D322" i="221"/>
  <c r="I322" i="221"/>
  <c r="R321" i="221"/>
  <c r="H321" i="221"/>
  <c r="K124" i="221" l="1"/>
  <c r="L124" i="221" s="1"/>
  <c r="C125" i="221"/>
  <c r="R124" i="221"/>
  <c r="H124" i="221"/>
  <c r="I323" i="221"/>
  <c r="D323" i="221"/>
  <c r="L324" i="221"/>
  <c r="B324" i="221"/>
  <c r="J324" i="221"/>
  <c r="R322" i="221"/>
  <c r="H322" i="221"/>
  <c r="G325" i="221"/>
  <c r="E325" i="221"/>
  <c r="K325" i="221" s="1"/>
  <c r="C325" i="221"/>
  <c r="A326" i="221"/>
  <c r="B125" i="221" l="1"/>
  <c r="J125" i="221"/>
  <c r="B325" i="221"/>
  <c r="J325" i="221"/>
  <c r="D324" i="221"/>
  <c r="I324" i="221"/>
  <c r="G326" i="221"/>
  <c r="E326" i="221"/>
  <c r="K326" i="221" s="1"/>
  <c r="C326" i="221"/>
  <c r="A327" i="221"/>
  <c r="L325" i="221"/>
  <c r="R323" i="221"/>
  <c r="H323" i="221"/>
  <c r="I125" i="221" l="1"/>
  <c r="D125" i="221"/>
  <c r="E125" i="221"/>
  <c r="G327" i="221"/>
  <c r="E327" i="221"/>
  <c r="K327" i="221" s="1"/>
  <c r="C327" i="221"/>
  <c r="R324" i="221"/>
  <c r="H324" i="221"/>
  <c r="D325" i="221"/>
  <c r="I325" i="221"/>
  <c r="J326" i="221"/>
  <c r="B326" i="221"/>
  <c r="L326" i="221"/>
  <c r="R125" i="221" l="1"/>
  <c r="H125" i="221"/>
  <c r="K125" i="221"/>
  <c r="L125" i="221" s="1"/>
  <c r="C126" i="221"/>
  <c r="L327" i="221"/>
  <c r="R325" i="221"/>
  <c r="H325" i="221"/>
  <c r="I326" i="221"/>
  <c r="D326" i="221"/>
  <c r="J327" i="221"/>
  <c r="B327" i="221"/>
  <c r="C355" i="221"/>
  <c r="J126" i="221" l="1"/>
  <c r="B126" i="221"/>
  <c r="I327" i="221"/>
  <c r="D327" i="221"/>
  <c r="B355" i="221"/>
  <c r="H326" i="221"/>
  <c r="R326" i="221"/>
  <c r="I126" i="221" l="1"/>
  <c r="D126" i="221"/>
  <c r="E126" i="221"/>
  <c r="R327" i="221"/>
  <c r="H327" i="221"/>
  <c r="D355" i="221"/>
  <c r="R126" i="221" l="1"/>
  <c r="H126" i="221"/>
  <c r="K126" i="221"/>
  <c r="L126" i="221" s="1"/>
  <c r="C127" i="221"/>
  <c r="B127" i="221" l="1"/>
  <c r="J127" i="221"/>
  <c r="I127" i="221" l="1"/>
  <c r="D127" i="221"/>
  <c r="E127" i="221"/>
  <c r="R127" i="221" l="1"/>
  <c r="H127" i="221"/>
  <c r="K127" i="221"/>
  <c r="L127" i="221" s="1"/>
  <c r="C128" i="221"/>
  <c r="B128" i="221" l="1"/>
  <c r="J128" i="221"/>
  <c r="D128" i="221" l="1"/>
  <c r="I128" i="221"/>
  <c r="E128" i="221"/>
  <c r="K128" i="221" l="1"/>
  <c r="L128" i="221" s="1"/>
  <c r="C129" i="221"/>
  <c r="R128" i="221"/>
  <c r="H128" i="221"/>
  <c r="B129" i="221" l="1"/>
  <c r="J129" i="221"/>
  <c r="I129" i="221" l="1"/>
  <c r="D129" i="221"/>
  <c r="E129" i="221"/>
  <c r="H129" i="221" l="1"/>
  <c r="R129" i="221"/>
  <c r="K129" i="221"/>
  <c r="L129" i="221" s="1"/>
  <c r="C130" i="221"/>
  <c r="B130" i="221" l="1"/>
  <c r="J130" i="221"/>
  <c r="D130" i="221" l="1"/>
  <c r="I130" i="221"/>
  <c r="E130" i="221"/>
  <c r="K130" i="221" l="1"/>
  <c r="L130" i="221" s="1"/>
  <c r="C131" i="221"/>
  <c r="R130" i="221"/>
  <c r="H130" i="221"/>
  <c r="B131" i="221" l="1"/>
  <c r="J131" i="221"/>
  <c r="I131" i="221" l="1"/>
  <c r="D131" i="221"/>
  <c r="E131" i="221"/>
  <c r="R131" i="221" l="1"/>
  <c r="H131" i="221"/>
  <c r="K131" i="221"/>
  <c r="L131" i="221" s="1"/>
  <c r="C132" i="221"/>
  <c r="J132" i="221" l="1"/>
  <c r="B132" i="221"/>
  <c r="D132" i="221" l="1"/>
  <c r="I132" i="221"/>
  <c r="E132" i="221"/>
  <c r="K132" i="221" l="1"/>
  <c r="L132" i="221" s="1"/>
  <c r="C133" i="221"/>
  <c r="R132" i="221"/>
  <c r="H132" i="221"/>
  <c r="J133" i="221" l="1"/>
  <c r="B133" i="221"/>
  <c r="D133" i="221" l="1"/>
  <c r="I133" i="221"/>
  <c r="E133" i="221"/>
  <c r="K133" i="221" l="1"/>
  <c r="L133" i="221" s="1"/>
  <c r="C134" i="221"/>
  <c r="R133" i="221"/>
  <c r="H133" i="221"/>
  <c r="J134" i="221" l="1"/>
  <c r="B134" i="221"/>
  <c r="D134" i="221" l="1"/>
  <c r="I134" i="221"/>
  <c r="E134" i="221"/>
  <c r="K134" i="221" l="1"/>
  <c r="L134" i="221" s="1"/>
  <c r="C135" i="221"/>
  <c r="H134" i="221"/>
  <c r="R134" i="221"/>
  <c r="J135" i="221" l="1"/>
  <c r="B135" i="221"/>
  <c r="C339" i="221"/>
  <c r="I135" i="221" l="1"/>
  <c r="D135" i="221"/>
  <c r="B339" i="221"/>
  <c r="E135" i="221"/>
  <c r="K135" i="221" l="1"/>
  <c r="L135" i="221" s="1"/>
  <c r="C136" i="221"/>
  <c r="H135" i="221"/>
  <c r="R135" i="221"/>
  <c r="D339" i="221"/>
  <c r="E339" i="221"/>
  <c r="J136" i="221" l="1"/>
  <c r="B136" i="221"/>
  <c r="D136" i="221" l="1"/>
  <c r="I136" i="221"/>
  <c r="E136" i="221"/>
  <c r="K136" i="221" l="1"/>
  <c r="L136" i="221" s="1"/>
  <c r="C137" i="221"/>
  <c r="H136" i="221"/>
  <c r="R136" i="221"/>
  <c r="J137" i="221" l="1"/>
  <c r="B137" i="221"/>
  <c r="I137" i="221" l="1"/>
  <c r="D137" i="221"/>
  <c r="E137" i="221"/>
  <c r="K137" i="221" l="1"/>
  <c r="L137" i="221" s="1"/>
  <c r="C138" i="221"/>
  <c r="R137" i="221"/>
  <c r="H137" i="221"/>
  <c r="B138" i="221" l="1"/>
  <c r="J138" i="221"/>
  <c r="D138" i="221" l="1"/>
  <c r="I138" i="221"/>
  <c r="E138" i="221"/>
  <c r="K138" i="221" l="1"/>
  <c r="L138" i="221" s="1"/>
  <c r="C139" i="221"/>
  <c r="H138" i="221"/>
  <c r="R138" i="221"/>
  <c r="J139" i="221" l="1"/>
  <c r="B139" i="221"/>
  <c r="I139" i="221" l="1"/>
  <c r="D139" i="221"/>
  <c r="E139" i="221"/>
  <c r="H139" i="221" l="1"/>
  <c r="R139" i="221"/>
  <c r="K139" i="221"/>
  <c r="L139" i="221" s="1"/>
  <c r="C140" i="221"/>
  <c r="J140" i="221" l="1"/>
  <c r="B140" i="221"/>
  <c r="D140" i="221" l="1"/>
  <c r="I140" i="221"/>
  <c r="E140" i="221"/>
  <c r="K140" i="221" l="1"/>
  <c r="L140" i="221" s="1"/>
  <c r="C141" i="221"/>
  <c r="R140" i="221"/>
  <c r="H140" i="221"/>
  <c r="B141" i="221" l="1"/>
  <c r="J141" i="221"/>
  <c r="I141" i="221" l="1"/>
  <c r="D141" i="221"/>
  <c r="E141" i="221"/>
  <c r="H141" i="221" l="1"/>
  <c r="R141" i="221"/>
  <c r="K141" i="221"/>
  <c r="L141" i="221" s="1"/>
  <c r="C142" i="221"/>
  <c r="B142" i="221" l="1"/>
  <c r="J142" i="221"/>
  <c r="I142" i="221" l="1"/>
  <c r="D142" i="221"/>
  <c r="E142" i="221"/>
  <c r="K142" i="221" l="1"/>
  <c r="L142" i="221" s="1"/>
  <c r="C143" i="221"/>
  <c r="H142" i="221"/>
  <c r="R142" i="221"/>
  <c r="J143" i="221" l="1"/>
  <c r="B143" i="221"/>
  <c r="I143" i="221" l="1"/>
  <c r="D143" i="221"/>
  <c r="E143" i="221"/>
  <c r="H143" i="221" l="1"/>
  <c r="R143" i="221"/>
  <c r="K143" i="221"/>
  <c r="L143" i="221" s="1"/>
  <c r="C144" i="221"/>
  <c r="J144" i="221" l="1"/>
  <c r="B144" i="221"/>
  <c r="I144" i="221" l="1"/>
  <c r="D144" i="221"/>
  <c r="E144" i="221"/>
  <c r="R144" i="221" l="1"/>
  <c r="H144" i="221"/>
  <c r="K144" i="221"/>
  <c r="L144" i="221" s="1"/>
  <c r="C145" i="221"/>
  <c r="B145" i="221" l="1"/>
  <c r="J145" i="221"/>
  <c r="I145" i="221" l="1"/>
  <c r="D145" i="221"/>
  <c r="E145" i="221"/>
  <c r="K145" i="221" l="1"/>
  <c r="L145" i="221" s="1"/>
  <c r="C146" i="221"/>
  <c r="R145" i="221"/>
  <c r="H145" i="221"/>
  <c r="B146" i="221" l="1"/>
  <c r="J146" i="221"/>
  <c r="D146" i="221" l="1"/>
  <c r="I146" i="221"/>
  <c r="E146" i="221"/>
  <c r="K146" i="221" l="1"/>
  <c r="L146" i="221" s="1"/>
  <c r="C147" i="221"/>
  <c r="H146" i="221"/>
  <c r="R146" i="221"/>
  <c r="J147" i="221" l="1"/>
  <c r="B147" i="221"/>
  <c r="C340" i="221"/>
  <c r="D147" i="221" l="1"/>
  <c r="I147" i="221"/>
  <c r="B340" i="221"/>
  <c r="E147" i="221"/>
  <c r="D340" i="221" l="1"/>
  <c r="E340" i="221"/>
  <c r="K147" i="221"/>
  <c r="L147" i="221" s="1"/>
  <c r="C148" i="221"/>
  <c r="R147" i="221"/>
  <c r="H147" i="221"/>
  <c r="B148" i="221" l="1"/>
  <c r="J148" i="221"/>
  <c r="D148" i="221" l="1"/>
  <c r="I148" i="221"/>
  <c r="E148" i="221"/>
  <c r="K148" i="221" l="1"/>
  <c r="L148" i="221" s="1"/>
  <c r="C149" i="221"/>
  <c r="R148" i="221"/>
  <c r="H148" i="221"/>
  <c r="B149" i="221" l="1"/>
  <c r="J149" i="221"/>
  <c r="I149" i="221" l="1"/>
  <c r="D149" i="221"/>
  <c r="E149" i="221"/>
  <c r="K149" i="221" l="1"/>
  <c r="L149" i="221" s="1"/>
  <c r="C150" i="221"/>
  <c r="R149" i="221"/>
  <c r="H149" i="221"/>
  <c r="J150" i="221" l="1"/>
  <c r="B150" i="221"/>
  <c r="D150" i="221" l="1"/>
  <c r="I150" i="221"/>
  <c r="E150" i="221"/>
  <c r="K150" i="221" l="1"/>
  <c r="L150" i="221" s="1"/>
  <c r="C151" i="221"/>
  <c r="H150" i="221"/>
  <c r="R150" i="221"/>
  <c r="J151" i="221" l="1"/>
  <c r="B151" i="221"/>
  <c r="I151" i="221" l="1"/>
  <c r="D151" i="221"/>
  <c r="E151" i="221"/>
  <c r="K151" i="221" l="1"/>
  <c r="L151" i="221" s="1"/>
  <c r="C152" i="221"/>
  <c r="H151" i="221"/>
  <c r="R151" i="221"/>
  <c r="J152" i="221" l="1"/>
  <c r="B152" i="221"/>
  <c r="I152" i="221" l="1"/>
  <c r="D152" i="221"/>
  <c r="E152" i="221"/>
  <c r="K152" i="221" l="1"/>
  <c r="L152" i="221" s="1"/>
  <c r="C153" i="221"/>
  <c r="R152" i="221"/>
  <c r="H152" i="221"/>
  <c r="J153" i="221" l="1"/>
  <c r="B153" i="221"/>
  <c r="I153" i="221" l="1"/>
  <c r="D153" i="221"/>
  <c r="E153" i="221"/>
  <c r="K153" i="221" l="1"/>
  <c r="L153" i="221" s="1"/>
  <c r="C154" i="221"/>
  <c r="R153" i="221"/>
  <c r="H153" i="221"/>
  <c r="B154" i="221" l="1"/>
  <c r="J154" i="221"/>
  <c r="D154" i="221" l="1"/>
  <c r="I154" i="221"/>
  <c r="E154" i="221"/>
  <c r="K154" i="221" l="1"/>
  <c r="L154" i="221" s="1"/>
  <c r="C155" i="221"/>
  <c r="H154" i="221"/>
  <c r="R154" i="221"/>
  <c r="B155" i="221" l="1"/>
  <c r="J155" i="221"/>
  <c r="I155" i="221" l="1"/>
  <c r="D155" i="221"/>
  <c r="E155" i="221"/>
  <c r="K155" i="221" l="1"/>
  <c r="L155" i="221" s="1"/>
  <c r="C156" i="221"/>
  <c r="H155" i="221"/>
  <c r="R155" i="221"/>
  <c r="J156" i="221" l="1"/>
  <c r="B156" i="221"/>
  <c r="D156" i="221" l="1"/>
  <c r="I156" i="221"/>
  <c r="E156" i="221"/>
  <c r="K156" i="221" l="1"/>
  <c r="L156" i="221" s="1"/>
  <c r="C157" i="221"/>
  <c r="R156" i="221"/>
  <c r="H156" i="221"/>
  <c r="B157" i="221" l="1"/>
  <c r="J157" i="221"/>
  <c r="I157" i="221" l="1"/>
  <c r="D157" i="221"/>
  <c r="E157" i="221"/>
  <c r="H157" i="221" l="1"/>
  <c r="R157" i="221"/>
  <c r="K157" i="221"/>
  <c r="L157" i="221" s="1"/>
  <c r="C158" i="221"/>
  <c r="J158" i="221" l="1"/>
  <c r="B158" i="221"/>
  <c r="I158" i="221" l="1"/>
  <c r="D158" i="221"/>
  <c r="E158" i="221"/>
  <c r="H158" i="221" l="1"/>
  <c r="R158" i="221"/>
  <c r="K158" i="221"/>
  <c r="L158" i="221" s="1"/>
  <c r="C159" i="221"/>
  <c r="J159" i="221" l="1"/>
  <c r="B159" i="221"/>
  <c r="C341" i="221"/>
  <c r="I159" i="221" l="1"/>
  <c r="D159" i="221"/>
  <c r="B341" i="221"/>
  <c r="E159" i="221"/>
  <c r="D341" i="221" l="1"/>
  <c r="E341" i="221"/>
  <c r="K159" i="221"/>
  <c r="L159" i="221" s="1"/>
  <c r="C160" i="221"/>
  <c r="R159" i="221"/>
  <c r="H159" i="221"/>
  <c r="J160" i="221" l="1"/>
  <c r="B160" i="221"/>
  <c r="I160" i="221" l="1"/>
  <c r="D160" i="221"/>
  <c r="E160" i="221"/>
  <c r="R160" i="221" l="1"/>
  <c r="H160" i="221"/>
  <c r="K160" i="221"/>
  <c r="L160" i="221" s="1"/>
  <c r="C161" i="221"/>
  <c r="J161" i="221" l="1"/>
  <c r="B161" i="221"/>
  <c r="D161" i="221" l="1"/>
  <c r="I161" i="221"/>
  <c r="E161" i="221"/>
  <c r="K161" i="221" l="1"/>
  <c r="L161" i="221" s="1"/>
  <c r="C162" i="221"/>
  <c r="H161" i="221"/>
  <c r="R161" i="221"/>
  <c r="J162" i="221" l="1"/>
  <c r="B162" i="221"/>
  <c r="D162" i="221" l="1"/>
  <c r="I162" i="221"/>
  <c r="E162" i="221"/>
  <c r="K162" i="221" l="1"/>
  <c r="L162" i="221" s="1"/>
  <c r="C163" i="221"/>
  <c r="R162" i="221"/>
  <c r="H162" i="221"/>
  <c r="B163" i="221" l="1"/>
  <c r="J163" i="221"/>
  <c r="I163" i="221" l="1"/>
  <c r="D163" i="221"/>
  <c r="E163" i="221"/>
  <c r="H163" i="221" l="1"/>
  <c r="R163" i="221"/>
  <c r="K163" i="221"/>
  <c r="L163" i="221" s="1"/>
  <c r="C164" i="221"/>
  <c r="B164" i="221" l="1"/>
  <c r="J164" i="221"/>
  <c r="D164" i="221" l="1"/>
  <c r="I164" i="221"/>
  <c r="E164" i="221"/>
  <c r="K164" i="221" l="1"/>
  <c r="L164" i="221" s="1"/>
  <c r="C165" i="221"/>
  <c r="R164" i="221"/>
  <c r="H164" i="221"/>
  <c r="B165" i="221" l="1"/>
  <c r="J165" i="221"/>
  <c r="D165" i="221" l="1"/>
  <c r="I165" i="221"/>
  <c r="E165" i="221"/>
  <c r="K165" i="221" l="1"/>
  <c r="L165" i="221" s="1"/>
  <c r="C166" i="221"/>
  <c r="H165" i="221"/>
  <c r="R165" i="221"/>
  <c r="J166" i="221" l="1"/>
  <c r="B166" i="221"/>
  <c r="I166" i="221" l="1"/>
  <c r="D166" i="221"/>
  <c r="E166" i="221"/>
  <c r="K166" i="221" l="1"/>
  <c r="L166" i="221" s="1"/>
  <c r="C167" i="221"/>
  <c r="H166" i="221"/>
  <c r="R166" i="221"/>
  <c r="J167" i="221" l="1"/>
  <c r="B167" i="221"/>
  <c r="D167" i="221" l="1"/>
  <c r="I167" i="221"/>
  <c r="E167" i="221"/>
  <c r="K167" i="221" l="1"/>
  <c r="L167" i="221" s="1"/>
  <c r="C168" i="221"/>
  <c r="H167" i="221"/>
  <c r="R167" i="221"/>
  <c r="J168" i="221" l="1"/>
  <c r="B168" i="221"/>
  <c r="I168" i="221" l="1"/>
  <c r="D168" i="221"/>
  <c r="E168" i="221"/>
  <c r="R168" i="221" l="1"/>
  <c r="H168" i="221"/>
  <c r="K168" i="221"/>
  <c r="L168" i="221" s="1"/>
  <c r="C169" i="221"/>
  <c r="B169" i="221" l="1"/>
  <c r="J169" i="221"/>
  <c r="I169" i="221" l="1"/>
  <c r="D169" i="221"/>
  <c r="E169" i="221"/>
  <c r="H169" i="221" l="1"/>
  <c r="R169" i="221"/>
  <c r="K169" i="221"/>
  <c r="L169" i="221" s="1"/>
  <c r="C170" i="221"/>
  <c r="B170" i="221" l="1"/>
  <c r="J170" i="221"/>
  <c r="I170" i="221" l="1"/>
  <c r="D170" i="221"/>
  <c r="E170" i="221"/>
  <c r="K170" i="221" l="1"/>
  <c r="L170" i="221" s="1"/>
  <c r="C171" i="221"/>
  <c r="R170" i="221"/>
  <c r="H170" i="221"/>
  <c r="J171" i="221" l="1"/>
  <c r="B171" i="221"/>
  <c r="C342" i="221"/>
  <c r="I171" i="221" l="1"/>
  <c r="D171" i="221"/>
  <c r="B342" i="221"/>
  <c r="E171" i="221"/>
  <c r="H171" i="221" l="1"/>
  <c r="R171" i="221"/>
  <c r="K171" i="221"/>
  <c r="L171" i="221" s="1"/>
  <c r="C172" i="221"/>
  <c r="D342" i="221"/>
  <c r="E342" i="221"/>
  <c r="B172" i="221" l="1"/>
  <c r="J172" i="221"/>
  <c r="D172" i="221" l="1"/>
  <c r="I172" i="221"/>
  <c r="E172" i="221"/>
  <c r="K172" i="221" l="1"/>
  <c r="L172" i="221" s="1"/>
  <c r="C173" i="221"/>
  <c r="R172" i="221"/>
  <c r="H172" i="221"/>
  <c r="B173" i="221" l="1"/>
  <c r="J173" i="221"/>
  <c r="D173" i="221" l="1"/>
  <c r="I173" i="221"/>
  <c r="E173" i="221"/>
  <c r="K173" i="221" l="1"/>
  <c r="L173" i="221" s="1"/>
  <c r="C174" i="221"/>
  <c r="H173" i="221"/>
  <c r="R173" i="221"/>
  <c r="B174" i="221" l="1"/>
  <c r="J174" i="221"/>
  <c r="I174" i="221" l="1"/>
  <c r="D174" i="221"/>
  <c r="E174" i="221"/>
  <c r="K174" i="221" l="1"/>
  <c r="L174" i="221" s="1"/>
  <c r="C175" i="221"/>
  <c r="R174" i="221"/>
  <c r="H174" i="221"/>
  <c r="J175" i="221" l="1"/>
  <c r="B175" i="221"/>
  <c r="D175" i="221" l="1"/>
  <c r="I175" i="221"/>
  <c r="E175" i="221"/>
  <c r="K175" i="221" l="1"/>
  <c r="L175" i="221" s="1"/>
  <c r="C176" i="221"/>
  <c r="H175" i="221"/>
  <c r="R175" i="221"/>
  <c r="B176" i="221" l="1"/>
  <c r="J176" i="221"/>
  <c r="I176" i="221" l="1"/>
  <c r="D176" i="221"/>
  <c r="E176" i="221"/>
  <c r="H176" i="221" l="1"/>
  <c r="R176" i="221"/>
  <c r="K176" i="221"/>
  <c r="L176" i="221" s="1"/>
  <c r="C177" i="221"/>
  <c r="J177" i="221" l="1"/>
  <c r="B177" i="221"/>
  <c r="I177" i="221" l="1"/>
  <c r="D177" i="221"/>
  <c r="E177" i="221"/>
  <c r="K177" i="221" l="1"/>
  <c r="L177" i="221" s="1"/>
  <c r="C178" i="221"/>
  <c r="H177" i="221"/>
  <c r="R177" i="221"/>
  <c r="J178" i="221" l="1"/>
  <c r="B178" i="221"/>
  <c r="D178" i="221" l="1"/>
  <c r="I178" i="221"/>
  <c r="E178" i="221"/>
  <c r="K178" i="221" l="1"/>
  <c r="L178" i="221" s="1"/>
  <c r="C179" i="221"/>
  <c r="R178" i="221"/>
  <c r="H178" i="221"/>
  <c r="B179" i="221" l="1"/>
  <c r="J179" i="221"/>
  <c r="I179" i="221" l="1"/>
  <c r="D179" i="221"/>
  <c r="E179" i="221"/>
  <c r="K179" i="221" l="1"/>
  <c r="L179" i="221" s="1"/>
  <c r="C180" i="221"/>
  <c r="R179" i="221"/>
  <c r="H179" i="221"/>
  <c r="J180" i="221" l="1"/>
  <c r="B180" i="221"/>
  <c r="D180" i="221" l="1"/>
  <c r="I180" i="221"/>
  <c r="E180" i="221"/>
  <c r="K180" i="221" l="1"/>
  <c r="L180" i="221" s="1"/>
  <c r="C181" i="221"/>
  <c r="R180" i="221"/>
  <c r="H180" i="221"/>
  <c r="B181" i="221" l="1"/>
  <c r="J181" i="221"/>
  <c r="D181" i="221" l="1"/>
  <c r="I181" i="221"/>
  <c r="E181" i="221"/>
  <c r="K181" i="221" l="1"/>
  <c r="L181" i="221" s="1"/>
  <c r="C182" i="221"/>
  <c r="H181" i="221"/>
  <c r="R181" i="221"/>
  <c r="J182" i="221" l="1"/>
  <c r="B182" i="221"/>
  <c r="I182" i="221" l="1"/>
  <c r="D182" i="221"/>
  <c r="E182" i="221"/>
  <c r="H182" i="221" l="1"/>
  <c r="R182" i="221"/>
  <c r="K182" i="221"/>
  <c r="L182" i="221" s="1"/>
  <c r="C183" i="221"/>
  <c r="J183" i="221" l="1"/>
  <c r="B183" i="221"/>
  <c r="C343" i="221"/>
  <c r="I183" i="221" l="1"/>
  <c r="D183" i="221"/>
  <c r="B343" i="221"/>
  <c r="E183" i="221"/>
  <c r="D343" i="221" l="1"/>
  <c r="E343" i="221"/>
  <c r="R183" i="221"/>
  <c r="H183" i="221"/>
  <c r="K183" i="221"/>
  <c r="L183" i="221" s="1"/>
  <c r="C184" i="221"/>
  <c r="B184" i="221" l="1"/>
  <c r="J184" i="221"/>
  <c r="D184" i="221" l="1"/>
  <c r="I184" i="221"/>
  <c r="E184" i="221"/>
  <c r="K184" i="221" l="1"/>
  <c r="L184" i="221" s="1"/>
  <c r="C185" i="221"/>
  <c r="H184" i="221"/>
  <c r="R184" i="221"/>
  <c r="J185" i="221" l="1"/>
  <c r="B185" i="221"/>
  <c r="I185" i="221" l="1"/>
  <c r="D185" i="221"/>
  <c r="E185" i="221"/>
  <c r="K185" i="221" l="1"/>
  <c r="L185" i="221" s="1"/>
  <c r="C186" i="221"/>
  <c r="H185" i="221"/>
  <c r="R185" i="221"/>
  <c r="B186" i="221" l="1"/>
  <c r="J186" i="221"/>
  <c r="I186" i="221" l="1"/>
  <c r="D186" i="221"/>
  <c r="E186" i="221"/>
  <c r="K186" i="221" l="1"/>
  <c r="L186" i="221" s="1"/>
  <c r="C187" i="221"/>
  <c r="H186" i="221"/>
  <c r="R186" i="221"/>
  <c r="B187" i="221" l="1"/>
  <c r="J187" i="221"/>
  <c r="I187" i="221" l="1"/>
  <c r="D187" i="221"/>
  <c r="E187" i="221"/>
  <c r="H187" i="221" l="1"/>
  <c r="R187" i="221"/>
  <c r="K187" i="221"/>
  <c r="L187" i="221" s="1"/>
  <c r="C188" i="221"/>
  <c r="B188" i="221" l="1"/>
  <c r="J188" i="221"/>
  <c r="I188" i="221" l="1"/>
  <c r="D188" i="221"/>
  <c r="E188" i="221"/>
  <c r="K188" i="221" l="1"/>
  <c r="L188" i="221" s="1"/>
  <c r="C189" i="221"/>
  <c r="R188" i="221"/>
  <c r="H188" i="221"/>
  <c r="J189" i="221" l="1"/>
  <c r="B189" i="221"/>
  <c r="D189" i="221" l="1"/>
  <c r="I189" i="221"/>
  <c r="E189" i="221"/>
  <c r="K189" i="221" l="1"/>
  <c r="L189" i="221" s="1"/>
  <c r="C190" i="221"/>
  <c r="H189" i="221"/>
  <c r="R189" i="221"/>
  <c r="J190" i="221" l="1"/>
  <c r="B190" i="221"/>
  <c r="I190" i="221" l="1"/>
  <c r="D190" i="221"/>
  <c r="E190" i="221"/>
  <c r="K190" i="221" l="1"/>
  <c r="L190" i="221" s="1"/>
  <c r="C191" i="221"/>
  <c r="H190" i="221"/>
  <c r="R190" i="221"/>
  <c r="J191" i="221" l="1"/>
  <c r="B191" i="221"/>
  <c r="I191" i="221" l="1"/>
  <c r="D191" i="221"/>
  <c r="E191" i="221"/>
  <c r="K191" i="221" l="1"/>
  <c r="L191" i="221" s="1"/>
  <c r="C192" i="221"/>
  <c r="R191" i="221"/>
  <c r="H191" i="221"/>
  <c r="B192" i="221" l="1"/>
  <c r="J192" i="221"/>
  <c r="I192" i="221" l="1"/>
  <c r="D192" i="221"/>
  <c r="E192" i="221"/>
  <c r="R192" i="221" l="1"/>
  <c r="H192" i="221"/>
  <c r="K192" i="221"/>
  <c r="L192" i="221" s="1"/>
  <c r="C193" i="221"/>
  <c r="J193" i="221" l="1"/>
  <c r="B193" i="221"/>
  <c r="D193" i="221" l="1"/>
  <c r="I193" i="221"/>
  <c r="E193" i="221"/>
  <c r="K193" i="221" l="1"/>
  <c r="L193" i="221" s="1"/>
  <c r="C194" i="221"/>
  <c r="R193" i="221"/>
  <c r="H193" i="221"/>
  <c r="J194" i="221" l="1"/>
  <c r="B194" i="221"/>
  <c r="I194" i="221" l="1"/>
  <c r="D194" i="221"/>
  <c r="E194" i="221"/>
  <c r="K194" i="221" l="1"/>
  <c r="L194" i="221" s="1"/>
  <c r="C195" i="221"/>
  <c r="R194" i="221"/>
  <c r="H194" i="221"/>
  <c r="B195" i="221" l="1"/>
  <c r="J195" i="221"/>
  <c r="C344" i="221"/>
  <c r="D195" i="221" l="1"/>
  <c r="I195" i="221"/>
  <c r="B344" i="221"/>
  <c r="E195" i="221"/>
  <c r="D344" i="221" l="1"/>
  <c r="E344" i="221"/>
  <c r="K195" i="221"/>
  <c r="L195" i="221" s="1"/>
  <c r="C196" i="221"/>
  <c r="R195" i="221"/>
  <c r="H195" i="221"/>
  <c r="B196" i="221" l="1"/>
  <c r="J196" i="221"/>
  <c r="D196" i="221" l="1"/>
  <c r="I196" i="221"/>
  <c r="E196" i="221"/>
  <c r="K196" i="221" l="1"/>
  <c r="L196" i="221" s="1"/>
  <c r="C197" i="221"/>
  <c r="R196" i="221"/>
  <c r="H196" i="221"/>
  <c r="J197" i="221" l="1"/>
  <c r="B197" i="221"/>
  <c r="D197" i="221" l="1"/>
  <c r="I197" i="221"/>
  <c r="E197" i="221"/>
  <c r="K197" i="221" l="1"/>
  <c r="L197" i="221" s="1"/>
  <c r="C198" i="221"/>
  <c r="R197" i="221"/>
  <c r="H197" i="221"/>
  <c r="J198" i="221" l="1"/>
  <c r="B198" i="221"/>
  <c r="I198" i="221" l="1"/>
  <c r="D198" i="221"/>
  <c r="E198" i="221"/>
  <c r="K198" i="221" l="1"/>
  <c r="L198" i="221" s="1"/>
  <c r="C199" i="221"/>
  <c r="H198" i="221"/>
  <c r="R198" i="221"/>
  <c r="B199" i="221" l="1"/>
  <c r="J199" i="221"/>
  <c r="I199" i="221" l="1"/>
  <c r="D199" i="221"/>
  <c r="E199" i="221"/>
  <c r="K199" i="221" l="1"/>
  <c r="L199" i="221" s="1"/>
  <c r="C200" i="221"/>
  <c r="H199" i="221"/>
  <c r="R199" i="221"/>
  <c r="B200" i="221" l="1"/>
  <c r="J200" i="221"/>
  <c r="D200" i="221" l="1"/>
  <c r="I200" i="221"/>
  <c r="E200" i="221"/>
  <c r="K200" i="221" l="1"/>
  <c r="L200" i="221" s="1"/>
  <c r="C201" i="221"/>
  <c r="R200" i="221"/>
  <c r="H200" i="221"/>
  <c r="J201" i="221" l="1"/>
  <c r="B201" i="221"/>
  <c r="I201" i="221" l="1"/>
  <c r="D201" i="221"/>
  <c r="E201" i="221"/>
  <c r="K201" i="221" l="1"/>
  <c r="L201" i="221" s="1"/>
  <c r="C202" i="221"/>
  <c r="H201" i="221"/>
  <c r="R201" i="221"/>
  <c r="J202" i="221" l="1"/>
  <c r="B202" i="221"/>
  <c r="D202" i="221" l="1"/>
  <c r="I202" i="221"/>
  <c r="E202" i="221"/>
  <c r="K202" i="221" l="1"/>
  <c r="L202" i="221" s="1"/>
  <c r="C203" i="221"/>
  <c r="R202" i="221"/>
  <c r="H202" i="221"/>
  <c r="J203" i="221" l="1"/>
  <c r="B203" i="221"/>
  <c r="D203" i="221" l="1"/>
  <c r="I203" i="221"/>
  <c r="E203" i="221"/>
  <c r="K203" i="221" l="1"/>
  <c r="L203" i="221" s="1"/>
  <c r="C204" i="221"/>
  <c r="R203" i="221"/>
  <c r="H203" i="221"/>
  <c r="J204" i="221" l="1"/>
  <c r="B204" i="221"/>
  <c r="I204" i="221" l="1"/>
  <c r="D204" i="221"/>
  <c r="E204" i="221"/>
  <c r="R204" i="221" l="1"/>
  <c r="H204" i="221"/>
  <c r="K204" i="221"/>
  <c r="L204" i="221" s="1"/>
  <c r="C205" i="221"/>
  <c r="J205" i="221" l="1"/>
  <c r="B205" i="221"/>
  <c r="D205" i="221" l="1"/>
  <c r="I205" i="221"/>
  <c r="E205" i="221"/>
  <c r="K205" i="221" l="1"/>
  <c r="L205" i="221" s="1"/>
  <c r="C206" i="221"/>
  <c r="H205" i="221"/>
  <c r="R205" i="221"/>
  <c r="J206" i="221" l="1"/>
  <c r="B206" i="221"/>
  <c r="I206" i="221" l="1"/>
  <c r="D206" i="221"/>
  <c r="E206" i="221"/>
  <c r="R206" i="221" l="1"/>
  <c r="H206" i="221"/>
  <c r="K206" i="221"/>
  <c r="L206" i="221" s="1"/>
  <c r="C207" i="221"/>
  <c r="J207" i="221" l="1"/>
  <c r="B207" i="221"/>
  <c r="C345" i="221"/>
  <c r="I207" i="221" l="1"/>
  <c r="D207" i="221"/>
  <c r="B345" i="221"/>
  <c r="E207" i="221"/>
  <c r="R207" i="221" l="1"/>
  <c r="H207" i="221"/>
  <c r="K207" i="221"/>
  <c r="L207" i="221" s="1"/>
  <c r="C208" i="221"/>
  <c r="D345" i="221"/>
  <c r="E345" i="221"/>
  <c r="B208" i="221" l="1"/>
  <c r="J208" i="221"/>
  <c r="D208" i="221" l="1"/>
  <c r="I208" i="221"/>
  <c r="E208" i="221"/>
  <c r="K208" i="221" l="1"/>
  <c r="L208" i="221" s="1"/>
  <c r="C209" i="221"/>
  <c r="R208" i="221"/>
  <c r="H208" i="221"/>
  <c r="B209" i="221" l="1"/>
  <c r="J209" i="221"/>
  <c r="D209" i="221" l="1"/>
  <c r="I209" i="221"/>
  <c r="E209" i="221"/>
  <c r="K209" i="221" l="1"/>
  <c r="L209" i="221" s="1"/>
  <c r="C210" i="221"/>
  <c r="R209" i="221"/>
  <c r="H209" i="221"/>
  <c r="B210" i="221" l="1"/>
  <c r="J210" i="221"/>
  <c r="I210" i="221" l="1"/>
  <c r="D210" i="221"/>
  <c r="E210" i="221"/>
  <c r="R210" i="221" l="1"/>
  <c r="H210" i="221"/>
  <c r="K210" i="221"/>
  <c r="L210" i="221" s="1"/>
  <c r="C211" i="221"/>
  <c r="J211" i="221" l="1"/>
  <c r="B211" i="221"/>
  <c r="D211" i="221" l="1"/>
  <c r="I211" i="221"/>
  <c r="E211" i="221"/>
  <c r="K211" i="221" l="1"/>
  <c r="L211" i="221" s="1"/>
  <c r="C212" i="221"/>
  <c r="R211" i="221"/>
  <c r="H211" i="221"/>
  <c r="B212" i="221" l="1"/>
  <c r="J212" i="221"/>
  <c r="I212" i="221" l="1"/>
  <c r="D212" i="221"/>
  <c r="E212" i="221"/>
  <c r="K212" i="221" l="1"/>
  <c r="L212" i="221" s="1"/>
  <c r="C213" i="221"/>
  <c r="R212" i="221"/>
  <c r="H212" i="221"/>
  <c r="J213" i="221" l="1"/>
  <c r="B213" i="221"/>
  <c r="I213" i="221" l="1"/>
  <c r="D213" i="221"/>
  <c r="E213" i="221"/>
  <c r="H213" i="221" l="1"/>
  <c r="R213" i="221"/>
  <c r="K213" i="221"/>
  <c r="L213" i="221" s="1"/>
  <c r="C214" i="221"/>
  <c r="B214" i="221" l="1"/>
  <c r="J214" i="221"/>
  <c r="I214" i="221" l="1"/>
  <c r="D214" i="221"/>
  <c r="E214" i="221"/>
  <c r="H214" i="221" l="1"/>
  <c r="R214" i="221"/>
  <c r="K214" i="221"/>
  <c r="L214" i="221" s="1"/>
  <c r="C215" i="221"/>
  <c r="J215" i="221" l="1"/>
  <c r="B215" i="221"/>
  <c r="D215" i="221" l="1"/>
  <c r="I215" i="221"/>
  <c r="E215" i="221"/>
  <c r="K215" i="221" l="1"/>
  <c r="L215" i="221" s="1"/>
  <c r="C216" i="221"/>
  <c r="R215" i="221"/>
  <c r="H215" i="221"/>
  <c r="J216" i="221" l="1"/>
  <c r="B216" i="221"/>
  <c r="I216" i="221" l="1"/>
  <c r="D216" i="221"/>
  <c r="E216" i="221"/>
  <c r="R216" i="221" l="1"/>
  <c r="H216" i="221"/>
  <c r="K216" i="221"/>
  <c r="L216" i="221" s="1"/>
  <c r="C217" i="221"/>
  <c r="B217" i="221" l="1"/>
  <c r="J217" i="221"/>
  <c r="D217" i="221" l="1"/>
  <c r="I217" i="221"/>
  <c r="E217" i="221"/>
  <c r="K217" i="221" l="1"/>
  <c r="L217" i="221" s="1"/>
  <c r="C218" i="221"/>
  <c r="H217" i="221"/>
  <c r="R217" i="221"/>
  <c r="J218" i="221" l="1"/>
  <c r="B218" i="221"/>
  <c r="I218" i="221" l="1"/>
  <c r="D218" i="221"/>
  <c r="E218" i="221"/>
  <c r="K218" i="221" l="1"/>
  <c r="L218" i="221" s="1"/>
  <c r="C219" i="221"/>
  <c r="R218" i="221"/>
  <c r="H218" i="221"/>
  <c r="B219" i="221" l="1"/>
  <c r="J219" i="221"/>
  <c r="C346" i="221"/>
  <c r="I219" i="221" l="1"/>
  <c r="D219" i="221"/>
  <c r="B346" i="221"/>
  <c r="E219" i="221"/>
  <c r="R219" i="221" l="1"/>
  <c r="H219" i="221"/>
  <c r="K219" i="221"/>
  <c r="L219" i="221" s="1"/>
  <c r="C220" i="221"/>
  <c r="D346" i="221"/>
  <c r="E346" i="221"/>
  <c r="B220" i="221" l="1"/>
  <c r="J220" i="221"/>
  <c r="I220" i="221" l="1"/>
  <c r="D220" i="221"/>
  <c r="E220" i="221"/>
  <c r="H220" i="221" l="1"/>
  <c r="R220" i="221"/>
  <c r="K220" i="221"/>
  <c r="L220" i="221" s="1"/>
  <c r="C221" i="221"/>
  <c r="J221" i="221" l="1"/>
  <c r="B221" i="221"/>
  <c r="D221" i="221" l="1"/>
  <c r="I221" i="221"/>
  <c r="E221" i="221"/>
  <c r="K221" i="221" l="1"/>
  <c r="L221" i="221" s="1"/>
  <c r="C222" i="221"/>
  <c r="H221" i="221"/>
  <c r="R221" i="221"/>
  <c r="J222" i="221" l="1"/>
  <c r="B222" i="221"/>
  <c r="I222" i="221" l="1"/>
  <c r="D222" i="221"/>
  <c r="E222" i="221"/>
  <c r="K222" i="221" l="1"/>
  <c r="L222" i="221" s="1"/>
  <c r="C223" i="221"/>
  <c r="R222" i="221"/>
  <c r="H222" i="221"/>
  <c r="B223" i="221" l="1"/>
  <c r="J223" i="221"/>
  <c r="I223" i="221" l="1"/>
  <c r="D223" i="221"/>
  <c r="E223" i="221"/>
  <c r="H223" i="221" l="1"/>
  <c r="R223" i="221"/>
  <c r="K223" i="221"/>
  <c r="L223" i="221" s="1"/>
  <c r="C224" i="221"/>
  <c r="J224" i="221" l="1"/>
  <c r="B224" i="221"/>
  <c r="I224" i="221" l="1"/>
  <c r="D224" i="221"/>
  <c r="E224" i="221"/>
  <c r="H224" i="221" l="1"/>
  <c r="R224" i="221"/>
  <c r="K224" i="221"/>
  <c r="L224" i="221" s="1"/>
  <c r="C225" i="221"/>
  <c r="B225" i="221" l="1"/>
  <c r="J225" i="221"/>
  <c r="I225" i="221" l="1"/>
  <c r="D225" i="221"/>
  <c r="E225" i="221"/>
  <c r="K225" i="221" l="1"/>
  <c r="L225" i="221" s="1"/>
  <c r="C226" i="221"/>
  <c r="H225" i="221"/>
  <c r="R225" i="221"/>
  <c r="J226" i="221" l="1"/>
  <c r="B226" i="221"/>
  <c r="I226" i="221" l="1"/>
  <c r="D226" i="221"/>
  <c r="E226" i="221"/>
  <c r="K226" i="221" l="1"/>
  <c r="L226" i="221" s="1"/>
  <c r="C227" i="221"/>
  <c r="R226" i="221"/>
  <c r="H226" i="221"/>
  <c r="J227" i="221" l="1"/>
  <c r="B227" i="221"/>
  <c r="I227" i="221" l="1"/>
  <c r="D227" i="221"/>
  <c r="E227" i="221"/>
  <c r="H227" i="221" l="1"/>
  <c r="R227" i="221"/>
  <c r="K227" i="221"/>
  <c r="L227" i="221" s="1"/>
  <c r="C228" i="221"/>
  <c r="B228" i="221" l="1"/>
  <c r="J228" i="221"/>
  <c r="I228" i="221" l="1"/>
  <c r="D228" i="221"/>
  <c r="E228" i="221"/>
  <c r="K228" i="221" l="1"/>
  <c r="L228" i="221" s="1"/>
  <c r="C229" i="221"/>
  <c r="H228" i="221"/>
  <c r="R228" i="221"/>
  <c r="J229" i="221" l="1"/>
  <c r="B229" i="221"/>
  <c r="D229" i="221" l="1"/>
  <c r="I229" i="221"/>
  <c r="E229" i="221"/>
  <c r="K229" i="221" l="1"/>
  <c r="L229" i="221" s="1"/>
  <c r="C230" i="221"/>
  <c r="R229" i="221"/>
  <c r="H229" i="221"/>
  <c r="J230" i="221" l="1"/>
  <c r="B230" i="221"/>
  <c r="I230" i="221" l="1"/>
  <c r="D230" i="221"/>
  <c r="E230" i="221"/>
  <c r="H230" i="221" l="1"/>
  <c r="R230" i="221"/>
  <c r="K230" i="221"/>
  <c r="L230" i="221" s="1"/>
  <c r="C231" i="221"/>
  <c r="J231" i="221" l="1"/>
  <c r="B231" i="221"/>
  <c r="C347" i="221"/>
  <c r="D231" i="221" l="1"/>
  <c r="I231" i="221"/>
  <c r="B347" i="221"/>
  <c r="E231" i="221"/>
  <c r="D347" i="221" l="1"/>
  <c r="E347" i="221"/>
  <c r="K231" i="221"/>
  <c r="L231" i="221" s="1"/>
  <c r="C232" i="221"/>
  <c r="R231" i="221"/>
  <c r="H231" i="221"/>
  <c r="J232" i="221" l="1"/>
  <c r="B232" i="221"/>
  <c r="I232" i="221" l="1"/>
  <c r="D232" i="221"/>
  <c r="E232" i="221"/>
  <c r="R232" i="221" l="1"/>
  <c r="H232" i="221"/>
  <c r="K232" i="221"/>
  <c r="L232" i="221" s="1"/>
  <c r="C233" i="221"/>
  <c r="B233" i="221" l="1"/>
  <c r="J233" i="221"/>
  <c r="D233" i="221" l="1"/>
  <c r="I233" i="221"/>
  <c r="E233" i="221"/>
  <c r="K233" i="221" l="1"/>
  <c r="L233" i="221" s="1"/>
  <c r="C234" i="221"/>
  <c r="R233" i="221"/>
  <c r="H233" i="221"/>
  <c r="J234" i="221" l="1"/>
  <c r="B234" i="221"/>
  <c r="D234" i="221" l="1"/>
  <c r="I234" i="221"/>
  <c r="E234" i="221"/>
  <c r="K234" i="221" l="1"/>
  <c r="L234" i="221" s="1"/>
  <c r="C235" i="221"/>
  <c r="R234" i="221"/>
  <c r="H234" i="221"/>
  <c r="J235" i="221" l="1"/>
  <c r="B235" i="221"/>
  <c r="D235" i="221" l="1"/>
  <c r="I235" i="221"/>
  <c r="E235" i="221"/>
  <c r="K235" i="221" l="1"/>
  <c r="L235" i="221" s="1"/>
  <c r="C236" i="221"/>
  <c r="R235" i="221"/>
  <c r="H235" i="221"/>
  <c r="B236" i="221" l="1"/>
  <c r="J236" i="221"/>
  <c r="I236" i="221" l="1"/>
  <c r="D236" i="221"/>
  <c r="E236" i="221"/>
  <c r="H236" i="221" l="1"/>
  <c r="R236" i="221"/>
  <c r="K236" i="221"/>
  <c r="L236" i="221" s="1"/>
  <c r="C237" i="221"/>
  <c r="B237" i="221" l="1"/>
  <c r="J237" i="221"/>
  <c r="D237" i="221" l="1"/>
  <c r="I237" i="221"/>
  <c r="E237" i="221"/>
  <c r="K237" i="221" l="1"/>
  <c r="L237" i="221" s="1"/>
  <c r="C238" i="221"/>
  <c r="H237" i="221"/>
  <c r="R237" i="221"/>
  <c r="B238" i="221" l="1"/>
  <c r="J238" i="221"/>
  <c r="I238" i="221" l="1"/>
  <c r="D238" i="221"/>
  <c r="E238" i="221"/>
  <c r="R238" i="221" l="1"/>
  <c r="H238" i="221"/>
  <c r="K238" i="221"/>
  <c r="L238" i="221" s="1"/>
  <c r="C239" i="221"/>
  <c r="J239" i="221" l="1"/>
  <c r="B239" i="221"/>
  <c r="D239" i="221" l="1"/>
  <c r="I239" i="221"/>
  <c r="E239" i="221"/>
  <c r="K239" i="221" l="1"/>
  <c r="L239" i="221" s="1"/>
  <c r="C240" i="221"/>
  <c r="R239" i="221"/>
  <c r="H239" i="221"/>
  <c r="B240" i="221" l="1"/>
  <c r="J240" i="221"/>
  <c r="D240" i="221" l="1"/>
  <c r="I240" i="221"/>
  <c r="E240" i="221"/>
  <c r="K240" i="221" l="1"/>
  <c r="L240" i="221" s="1"/>
  <c r="C241" i="221"/>
  <c r="H240" i="221"/>
  <c r="R240" i="221"/>
  <c r="J241" i="221" l="1"/>
  <c r="B241" i="221"/>
  <c r="I241" i="221" l="1"/>
  <c r="D241" i="221"/>
  <c r="E241" i="221"/>
  <c r="R241" i="221" l="1"/>
  <c r="H241" i="221"/>
  <c r="K241" i="221"/>
  <c r="L241" i="221" s="1"/>
  <c r="C242" i="221"/>
  <c r="J242" i="221" l="1"/>
  <c r="B242" i="221"/>
  <c r="I242" i="221" l="1"/>
  <c r="D242" i="221"/>
  <c r="E242" i="221"/>
  <c r="K242" i="221" l="1"/>
  <c r="L242" i="221" s="1"/>
  <c r="C243" i="221"/>
  <c r="R242" i="221"/>
  <c r="H242" i="221"/>
  <c r="B243" i="221" l="1"/>
  <c r="J243" i="221"/>
  <c r="C348" i="221"/>
  <c r="I243" i="221" l="1"/>
  <c r="D243" i="221"/>
  <c r="B348" i="221"/>
  <c r="E243" i="221"/>
  <c r="R243" i="221" l="1"/>
  <c r="H243" i="221"/>
  <c r="K243" i="221"/>
  <c r="L243" i="221" s="1"/>
  <c r="C244" i="221"/>
  <c r="D348" i="221"/>
  <c r="E348" i="221"/>
  <c r="B244" i="221" l="1"/>
  <c r="J244" i="221"/>
  <c r="D244" i="221" l="1"/>
  <c r="I244" i="221"/>
  <c r="E244" i="221"/>
  <c r="K244" i="221" l="1"/>
  <c r="L244" i="221" s="1"/>
  <c r="C245" i="221"/>
  <c r="R244" i="221"/>
  <c r="H244" i="221"/>
  <c r="J245" i="221" l="1"/>
  <c r="B245" i="221"/>
  <c r="I245" i="221" l="1"/>
  <c r="D245" i="221"/>
  <c r="E245" i="221"/>
  <c r="K245" i="221" l="1"/>
  <c r="L245" i="221" s="1"/>
  <c r="C246" i="221"/>
  <c r="H245" i="221"/>
  <c r="R245" i="221"/>
  <c r="J246" i="221" l="1"/>
  <c r="B246" i="221"/>
  <c r="I246" i="221" l="1"/>
  <c r="D246" i="221"/>
  <c r="E246" i="221"/>
  <c r="R246" i="221" l="1"/>
  <c r="H246" i="221"/>
  <c r="K246" i="221"/>
  <c r="L246" i="221" s="1"/>
  <c r="C247" i="221"/>
  <c r="J247" i="221" l="1"/>
  <c r="B247" i="221"/>
  <c r="D247" i="221" l="1"/>
  <c r="I247" i="221"/>
  <c r="E247" i="221"/>
  <c r="K247" i="221" l="1"/>
  <c r="L247" i="221" s="1"/>
  <c r="C248" i="221"/>
  <c r="R247" i="221"/>
  <c r="H247" i="221"/>
  <c r="J248" i="221" l="1"/>
  <c r="B248" i="221"/>
  <c r="D248" i="221" l="1"/>
  <c r="I248" i="221"/>
  <c r="E248" i="221"/>
  <c r="K248" i="221" l="1"/>
  <c r="L248" i="221" s="1"/>
  <c r="C249" i="221"/>
  <c r="H248" i="221"/>
  <c r="R248" i="221"/>
  <c r="B249" i="221" l="1"/>
  <c r="J249" i="221"/>
  <c r="I249" i="221" l="1"/>
  <c r="D249" i="221"/>
  <c r="E249" i="221"/>
  <c r="K249" i="221" l="1"/>
  <c r="L249" i="221" s="1"/>
  <c r="C250" i="221"/>
  <c r="R249" i="221"/>
  <c r="H249" i="221"/>
  <c r="B250" i="221" l="1"/>
  <c r="J250" i="221"/>
  <c r="D250" i="221" l="1"/>
  <c r="I250" i="221"/>
  <c r="E250" i="221"/>
  <c r="K250" i="221" l="1"/>
  <c r="L250" i="221" s="1"/>
  <c r="C251" i="221"/>
  <c r="H250" i="221"/>
  <c r="R250" i="221"/>
  <c r="J251" i="221" l="1"/>
  <c r="B251" i="221"/>
  <c r="D251" i="221" l="1"/>
  <c r="I251" i="221"/>
  <c r="E251" i="221"/>
  <c r="K251" i="221" l="1"/>
  <c r="L251" i="221" s="1"/>
  <c r="C252" i="221"/>
  <c r="R251" i="221"/>
  <c r="H251" i="221"/>
  <c r="J252" i="221" l="1"/>
  <c r="B252" i="221"/>
  <c r="I252" i="221" l="1"/>
  <c r="D252" i="221"/>
  <c r="E252" i="221"/>
  <c r="K252" i="221" l="1"/>
  <c r="L252" i="221" s="1"/>
  <c r="C253" i="221"/>
  <c r="R252" i="221"/>
  <c r="H252" i="221"/>
  <c r="B253" i="221" l="1"/>
  <c r="J253" i="221"/>
  <c r="D253" i="221" l="1"/>
  <c r="I253" i="221"/>
  <c r="E253" i="221"/>
  <c r="K253" i="221" l="1"/>
  <c r="L253" i="221" s="1"/>
  <c r="C254" i="221"/>
  <c r="R253" i="221"/>
  <c r="H253" i="221"/>
  <c r="J254" i="221" l="1"/>
  <c r="B254" i="221"/>
  <c r="D254" i="221" l="1"/>
  <c r="I254" i="221"/>
  <c r="E254" i="221"/>
  <c r="K254" i="221" l="1"/>
  <c r="L254" i="221" s="1"/>
  <c r="C255" i="221"/>
  <c r="H254" i="221"/>
  <c r="R254" i="221"/>
  <c r="B255" i="221" l="1"/>
  <c r="J255" i="221"/>
  <c r="C349" i="221"/>
  <c r="I255" i="221" l="1"/>
  <c r="D255" i="221"/>
  <c r="B349" i="221"/>
  <c r="E255" i="221"/>
  <c r="R255" i="221" l="1"/>
  <c r="H255" i="221"/>
  <c r="K255" i="221"/>
  <c r="L255" i="221" s="1"/>
  <c r="C256" i="221"/>
  <c r="D349" i="221"/>
  <c r="E349" i="221"/>
  <c r="B256" i="221" l="1"/>
  <c r="J256" i="221"/>
  <c r="I256" i="221" l="1"/>
  <c r="D256" i="221"/>
  <c r="E256" i="221"/>
  <c r="H256" i="221" l="1"/>
  <c r="R256" i="221"/>
  <c r="K256" i="221"/>
  <c r="L256" i="221" s="1"/>
  <c r="C257" i="221"/>
  <c r="J257" i="221" l="1"/>
  <c r="B257" i="221"/>
  <c r="D257" i="221" l="1"/>
  <c r="I257" i="221"/>
  <c r="E257" i="221"/>
  <c r="K257" i="221" l="1"/>
  <c r="L257" i="221" s="1"/>
  <c r="C258" i="221"/>
  <c r="R257" i="221"/>
  <c r="H257" i="221"/>
  <c r="J258" i="221" l="1"/>
  <c r="B258" i="221"/>
  <c r="D258" i="221" l="1"/>
  <c r="I258" i="221"/>
  <c r="E258" i="221"/>
  <c r="K258" i="221" l="1"/>
  <c r="L258" i="221" s="1"/>
  <c r="C259" i="221"/>
  <c r="R258" i="221"/>
  <c r="H258" i="221"/>
  <c r="B259" i="221" l="1"/>
  <c r="J259" i="221"/>
  <c r="I259" i="221" l="1"/>
  <c r="D259" i="221"/>
  <c r="E259" i="221"/>
  <c r="R259" i="221" l="1"/>
  <c r="H259" i="221"/>
  <c r="K259" i="221"/>
  <c r="L259" i="221" s="1"/>
  <c r="C260" i="221"/>
  <c r="J260" i="221" l="1"/>
  <c r="B260" i="221"/>
  <c r="I260" i="221" l="1"/>
  <c r="D260" i="221"/>
  <c r="E260" i="221"/>
  <c r="K260" i="221" l="1"/>
  <c r="L260" i="221" s="1"/>
  <c r="C261" i="221"/>
  <c r="R260" i="221"/>
  <c r="H260" i="221"/>
  <c r="J261" i="221" l="1"/>
  <c r="B261" i="221"/>
  <c r="I261" i="221" l="1"/>
  <c r="D261" i="221"/>
  <c r="E261" i="221"/>
  <c r="R261" i="221" l="1"/>
  <c r="H261" i="221"/>
  <c r="K261" i="221"/>
  <c r="L261" i="221" s="1"/>
  <c r="C262" i="221"/>
  <c r="B262" i="221" l="1"/>
  <c r="J262" i="221"/>
  <c r="D262" i="221" l="1"/>
  <c r="I262" i="221"/>
  <c r="E262" i="221"/>
  <c r="K262" i="221" l="1"/>
  <c r="L262" i="221" s="1"/>
  <c r="C263" i="221"/>
  <c r="R262" i="221"/>
  <c r="H262" i="221"/>
  <c r="J263" i="221" l="1"/>
  <c r="B263" i="221"/>
  <c r="D263" i="221" l="1"/>
  <c r="I263" i="221"/>
  <c r="E263" i="221"/>
  <c r="K263" i="221" l="1"/>
  <c r="L263" i="221" s="1"/>
  <c r="C264" i="221"/>
  <c r="R263" i="221"/>
  <c r="H263" i="221"/>
  <c r="B264" i="221" l="1"/>
  <c r="J264" i="221"/>
  <c r="I264" i="221" l="1"/>
  <c r="D264" i="221"/>
  <c r="E264" i="221"/>
  <c r="R264" i="221" l="1"/>
  <c r="H264" i="221"/>
  <c r="K264" i="221"/>
  <c r="L264" i="221" s="1"/>
  <c r="C265" i="221"/>
  <c r="B265" i="221" l="1"/>
  <c r="J265" i="221"/>
  <c r="D265" i="221" l="1"/>
  <c r="I265" i="221"/>
  <c r="E265" i="221"/>
  <c r="K265" i="221" l="1"/>
  <c r="L265" i="221" s="1"/>
  <c r="C266" i="221"/>
  <c r="H265" i="221"/>
  <c r="R265" i="221"/>
  <c r="J266" i="221" l="1"/>
  <c r="B266" i="221"/>
  <c r="I266" i="221" l="1"/>
  <c r="D266" i="221"/>
  <c r="E266" i="221"/>
  <c r="K266" i="221" l="1"/>
  <c r="L266" i="221" s="1"/>
  <c r="C267" i="221"/>
  <c r="H266" i="221"/>
  <c r="R266" i="221"/>
  <c r="J267" i="221" l="1"/>
  <c r="B267" i="221"/>
  <c r="C350" i="221"/>
  <c r="D267" i="221" l="1"/>
  <c r="I267" i="221"/>
  <c r="B350" i="221"/>
  <c r="E267" i="221"/>
  <c r="K267" i="221" s="1"/>
  <c r="L267" i="221" s="1"/>
  <c r="D350" i="221" l="1"/>
  <c r="E350" i="221"/>
  <c r="E351" i="221" s="1"/>
  <c r="E352" i="221" s="1"/>
  <c r="E353" i="221" s="1"/>
  <c r="E354" i="221" s="1"/>
  <c r="E355" i="221" s="1"/>
  <c r="R267" i="221"/>
  <c r="H267" i="221"/>
  <c r="K21" i="221" s="1"/>
  <c r="K23" i="2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Hugo Leonel Yoc Chilel</author>
    <author>William Rodolfo Morales Caravantes</author>
  </authors>
  <commentList>
    <comment ref="K16" authorId="0" shapeId="0" xr:uid="{946BCAFE-2AB7-4FCC-9830-FF7B0A32DD59}">
      <text>
        <r>
          <rPr>
            <b/>
            <sz val="8"/>
            <color indexed="81"/>
            <rFont val="Tahoma"/>
            <family val="2"/>
          </rPr>
          <t>Reglamento:
Q 500.00
-Plan de Financiamiento para la Pequeña y Mediana Empresa (Fondos Propios)
-Créditos de Hasta Un Millón de Quetzales (Q.1.0 m)</t>
        </r>
      </text>
    </comment>
    <comment ref="K17" authorId="1" shapeId="0" xr:uid="{9B1B003C-6C93-4323-8DE7-8F7CB90FA298}">
      <text>
        <r>
          <rPr>
            <b/>
            <sz val="9"/>
            <color indexed="81"/>
            <rFont val="Tahoma"/>
            <family val="2"/>
          </rPr>
          <t>Valor de la prima a descontar en el primer desembolso (aplica para CasaPlan o Hipotecarios)</t>
        </r>
      </text>
    </comment>
  </commentList>
</comments>
</file>

<file path=xl/sharedStrings.xml><?xml version="1.0" encoding="utf-8"?>
<sst xmlns="http://schemas.openxmlformats.org/spreadsheetml/2006/main" count="541" uniqueCount="399">
  <si>
    <t>MESES</t>
  </si>
  <si>
    <t>Descripción</t>
  </si>
  <si>
    <t>A</t>
  </si>
  <si>
    <t>Saldo</t>
  </si>
  <si>
    <t>Valor</t>
  </si>
  <si>
    <t>MONTO</t>
  </si>
  <si>
    <t>No tocar este cuadro</t>
  </si>
  <si>
    <t>MESES DE GRACIA</t>
  </si>
  <si>
    <t>CUOTA NIVELADA</t>
  </si>
  <si>
    <t>PLAZO EN MESES</t>
  </si>
  <si>
    <t>TASA</t>
  </si>
  <si>
    <t>CAPITAL</t>
  </si>
  <si>
    <t>INTERES</t>
  </si>
  <si>
    <t>CUOTA</t>
  </si>
  <si>
    <t>SALDO CAPITAL</t>
  </si>
  <si>
    <t>Tasa Interna de Retorno</t>
  </si>
  <si>
    <t>Valores</t>
  </si>
  <si>
    <t>Prima de seguro</t>
  </si>
  <si>
    <t>Número de pagos en un año</t>
  </si>
  <si>
    <t>Simbología</t>
  </si>
  <si>
    <t>TIR =</t>
  </si>
  <si>
    <t>k =</t>
  </si>
  <si>
    <t>TAE =</t>
  </si>
  <si>
    <t>Tasa / 12</t>
  </si>
  <si>
    <t>Coeficiente</t>
  </si>
  <si>
    <t>Factor</t>
  </si>
  <si>
    <t>INTERESES</t>
  </si>
  <si>
    <t>CUOTA SOBRE SALDOS</t>
  </si>
  <si>
    <t>LÍNEA DE CRÉDITO</t>
  </si>
  <si>
    <t>Otros gastos por desembolso</t>
  </si>
  <si>
    <t>Total "Gastos Por Desembolso"</t>
  </si>
  <si>
    <t>COTIZADOR</t>
  </si>
  <si>
    <t>AÑO</t>
  </si>
  <si>
    <t>PARA CALCULO TIR</t>
  </si>
  <si>
    <t>NO. CUOTA</t>
  </si>
  <si>
    <t>RESUMEN ANUALIZADO</t>
  </si>
  <si>
    <t xml:space="preserve">AÑO </t>
  </si>
  <si>
    <t xml:space="preserve">CAPITAL </t>
  </si>
  <si>
    <t>TOTAL ANUAL</t>
  </si>
  <si>
    <t>A 1</t>
  </si>
  <si>
    <t>A 2</t>
  </si>
  <si>
    <t>A 3</t>
  </si>
  <si>
    <t>A 4</t>
  </si>
  <si>
    <t>A 5</t>
  </si>
  <si>
    <t>A 6</t>
  </si>
  <si>
    <t>A 7</t>
  </si>
  <si>
    <t>A 8</t>
  </si>
  <si>
    <t>A 9</t>
  </si>
  <si>
    <t>A 10</t>
  </si>
  <si>
    <t>A 11</t>
  </si>
  <si>
    <t>A 12</t>
  </si>
  <si>
    <t>A 13</t>
  </si>
  <si>
    <t>A 14</t>
  </si>
  <si>
    <t>A 15</t>
  </si>
  <si>
    <t>A 16</t>
  </si>
  <si>
    <t>A 17</t>
  </si>
  <si>
    <t>A 18</t>
  </si>
  <si>
    <t>A 19</t>
  </si>
  <si>
    <t>A 20</t>
  </si>
  <si>
    <t>A 21</t>
  </si>
  <si>
    <t>A 22</t>
  </si>
  <si>
    <t>A 23</t>
  </si>
  <si>
    <t>A 24</t>
  </si>
  <si>
    <t>A 25</t>
  </si>
  <si>
    <t>Amortizado</t>
  </si>
  <si>
    <t>Gastos por desembolso</t>
  </si>
  <si>
    <t>INFORMACIÓN GENERAL</t>
  </si>
  <si>
    <t>Fecha:</t>
  </si>
  <si>
    <t>No. De Agencia</t>
  </si>
  <si>
    <t>Agencia</t>
  </si>
  <si>
    <t>Nombre:</t>
  </si>
  <si>
    <r>
      <rPr>
        <b/>
        <sz val="12"/>
        <rFont val="Arial"/>
        <family val="2"/>
        <charset val="1"/>
      </rPr>
      <t xml:space="preserve">Edad </t>
    </r>
    <r>
      <rPr>
        <b/>
        <sz val="10"/>
        <rFont val="Arial"/>
        <family val="2"/>
        <charset val="1"/>
      </rPr>
      <t>(en años)</t>
    </r>
    <r>
      <rPr>
        <b/>
        <sz val="12"/>
        <rFont val="Arial"/>
        <family val="2"/>
        <charset val="1"/>
      </rPr>
      <t>:</t>
    </r>
  </si>
  <si>
    <t>Estado civil:</t>
  </si>
  <si>
    <t>Dirección:</t>
  </si>
  <si>
    <t>NIT:</t>
  </si>
  <si>
    <t>DPI:</t>
  </si>
  <si>
    <t>Extendido en el municipio de:</t>
  </si>
  <si>
    <t>Departamento:</t>
  </si>
  <si>
    <t>GUATEMALA</t>
  </si>
  <si>
    <t>Profesión:</t>
  </si>
  <si>
    <t xml:space="preserve">Empresa donde labora:   </t>
  </si>
  <si>
    <t>Cargo que Ocupa:</t>
  </si>
  <si>
    <t>Fecha de Ingreso:</t>
  </si>
  <si>
    <t>Ingresos:</t>
  </si>
  <si>
    <t>SOLICITUD DE CRÉDITO</t>
  </si>
  <si>
    <t>Monto Solicitado:</t>
  </si>
  <si>
    <t>Plazo Solicitado (en meses):</t>
  </si>
  <si>
    <t>Tasa de interes anual:</t>
  </si>
  <si>
    <t>Tipo de amortización:</t>
  </si>
  <si>
    <t>PAGADERO MEDIANTE CUOTAS NIVELADAS</t>
  </si>
  <si>
    <t>Tasa por mora:</t>
  </si>
  <si>
    <t>Destino de los fondos:</t>
  </si>
  <si>
    <t>Gastos Administrativos:</t>
  </si>
  <si>
    <t>Monto a financiar:</t>
  </si>
  <si>
    <t>Máximo a ofrecer (90% con gastos administrativos)</t>
  </si>
  <si>
    <t>GARANTÍA</t>
  </si>
  <si>
    <t>Tipo de Garantía:</t>
  </si>
  <si>
    <t>Cuenta de Ahorro Visionario:</t>
  </si>
  <si>
    <t>Saldo:</t>
  </si>
  <si>
    <t>Plazo:</t>
  </si>
  <si>
    <t>Tasa de Interés:</t>
  </si>
  <si>
    <t>Fecha de Vencimiento:</t>
  </si>
  <si>
    <t>Calificación del cliente</t>
  </si>
  <si>
    <t>A "DE RIESGO NORMAL"</t>
  </si>
  <si>
    <t>REFERENCIA DEL CREDITO</t>
  </si>
  <si>
    <t>NO.</t>
  </si>
  <si>
    <t>REFERENCIA CREDITICIA</t>
  </si>
  <si>
    <t>SALDO ACTUAL</t>
  </si>
  <si>
    <t>CUOTA MENSUAL</t>
  </si>
  <si>
    <t>Esta operación (cuota mínima + ints. mensuales)</t>
  </si>
  <si>
    <t>Monto endeudamiento proyectado</t>
  </si>
  <si>
    <t>Elaborado por:</t>
  </si>
  <si>
    <t>Nombre</t>
  </si>
  <si>
    <t>Puesto</t>
  </si>
  <si>
    <t>Autorizado por:</t>
  </si>
  <si>
    <t>GERENTE DE BANCA PERSONAS EN FUNCIONES</t>
  </si>
  <si>
    <t>CREDITO HIPOTECARIO NACIONAL DE GUATEMALA</t>
  </si>
  <si>
    <t xml:space="preserve">GERENCIA DE BANCA PERSONAS </t>
  </si>
  <si>
    <t>INFORME DE PRÉSTAMO AUTOLIQUIDABLE (BACK TO BACK)</t>
  </si>
  <si>
    <t>Agencia:</t>
  </si>
  <si>
    <t xml:space="preserve"> </t>
  </si>
  <si>
    <t>DATOS GENERALES DEL DEUDOR</t>
  </si>
  <si>
    <t>Edad:</t>
  </si>
  <si>
    <t>REFERENCIAS DEL CRÉDITO</t>
  </si>
  <si>
    <t>Saldo Actual</t>
  </si>
  <si>
    <t>Cuota Mensual</t>
  </si>
  <si>
    <t>DICTAMEN</t>
  </si>
  <si>
    <t>Se considera atendible bajo las siguientes condiciones:</t>
  </si>
  <si>
    <t>Monto de crédito :</t>
  </si>
  <si>
    <t>Destino:</t>
  </si>
  <si>
    <t>Garantía:</t>
  </si>
  <si>
    <t>Plazo en Meses:</t>
  </si>
  <si>
    <t>Tipo de amortización</t>
  </si>
  <si>
    <t>Ingresos mensuales:</t>
  </si>
  <si>
    <t>Calificación del cliente:</t>
  </si>
  <si>
    <t>Forma de desembolso:</t>
  </si>
  <si>
    <t xml:space="preserve">Acreditar a cuenta monetaria  </t>
  </si>
  <si>
    <t>Total a desembolsar</t>
  </si>
  <si>
    <t xml:space="preserve">Lic. Luis Humberto De León Pérez </t>
  </si>
  <si>
    <t>EL CREDITO HIPOTECARIO NACIONAL DE GUATEMALA</t>
  </si>
  <si>
    <r>
      <t xml:space="preserve">                    </t>
    </r>
    <r>
      <rPr>
        <b/>
        <sz val="19"/>
        <rFont val="Impact"/>
        <family val="2"/>
      </rPr>
      <t>S O L I C I T U D  D E  C R É D I T O</t>
    </r>
    <r>
      <rPr>
        <b/>
        <sz val="20"/>
        <rFont val="Franklin Gothic Medium"/>
        <family val="2"/>
      </rPr>
      <t xml:space="preserve"> </t>
    </r>
    <r>
      <rPr>
        <b/>
        <sz val="16"/>
        <rFont val="Arial Black"/>
        <family val="2"/>
      </rPr>
      <t xml:space="preserve">    </t>
    </r>
    <r>
      <rPr>
        <i/>
        <sz val="8"/>
        <rFont val="Arial"/>
        <family val="2"/>
      </rPr>
      <t>www.chn.com.gt</t>
    </r>
  </si>
  <si>
    <t>No. Solicitud:_____________</t>
  </si>
  <si>
    <t>Lugar y Fecha:</t>
  </si>
  <si>
    <t>DATOS DE LA SOLICITUD</t>
  </si>
  <si>
    <t>TIPO DE GARANTIA:</t>
  </si>
  <si>
    <t>FIDUCIARIA</t>
  </si>
  <si>
    <t>HIPOTECARIA</t>
  </si>
  <si>
    <t>PRENDARIA</t>
  </si>
  <si>
    <t>Moneda</t>
  </si>
  <si>
    <t xml:space="preserve">Quetzales </t>
  </si>
  <si>
    <t>X</t>
  </si>
  <si>
    <t>Dolares</t>
  </si>
  <si>
    <t>TIPO DE PRODUCTO:</t>
  </si>
  <si>
    <t>MONTO SOLICITADO:</t>
  </si>
  <si>
    <t>FORMA DE PAGO:</t>
  </si>
  <si>
    <t>BACK TO BACK</t>
  </si>
  <si>
    <t>DESTINO DEL PRESTAMO:</t>
  </si>
  <si>
    <t>(Adjunto carta adicional ampliando el destino que dará el préstamo que solicita)</t>
  </si>
  <si>
    <t xml:space="preserve">CREDITO DE CONSUMO </t>
  </si>
  <si>
    <t>DESTINO:</t>
  </si>
  <si>
    <t>PERSONAS INDIVIDUALES (datos del solicitante)</t>
  </si>
  <si>
    <t>Nombres y apellidos completos:</t>
  </si>
  <si>
    <t>N.I.T:</t>
  </si>
  <si>
    <t>Extendida en:</t>
  </si>
  <si>
    <t>Nacionalidad:</t>
  </si>
  <si>
    <t>Número de dependientes:</t>
  </si>
  <si>
    <t>Correo electrónico:</t>
  </si>
  <si>
    <t>Nivel academico</t>
  </si>
  <si>
    <t>Primaria</t>
  </si>
  <si>
    <t>Diversificado</t>
  </si>
  <si>
    <t>Universitaria</t>
  </si>
  <si>
    <t>Profesion o actividad principal</t>
  </si>
  <si>
    <t>Dirección particular:</t>
  </si>
  <si>
    <t>Indicar: Calle, Avenida, Número de Casa, Colonia y Municipio.(En caso de carecer de direccion particular, adjuntar croquis de ubicación).</t>
  </si>
  <si>
    <t>Teléfono fijo:</t>
  </si>
  <si>
    <t>Celular:</t>
  </si>
  <si>
    <t>Vive en casa propia:</t>
  </si>
  <si>
    <t>Familiar</t>
  </si>
  <si>
    <t>Alquilada</t>
  </si>
  <si>
    <t>Tiempo de residir:</t>
  </si>
  <si>
    <t>FUENTE DE INGRESOS</t>
  </si>
  <si>
    <t xml:space="preserve">RELACION DE DEPENDENCIA </t>
  </si>
  <si>
    <t>NEGOCIO PROPIO</t>
  </si>
  <si>
    <t>Nombre de la Empresa</t>
  </si>
  <si>
    <t>Teléfono:</t>
  </si>
  <si>
    <t>Dirección de trabajo:</t>
  </si>
  <si>
    <t>Fax:</t>
  </si>
  <si>
    <t>Cargo que Desempeña:</t>
  </si>
  <si>
    <t>Fecha de ingreso:</t>
  </si>
  <si>
    <t>DECLARACION ACCIONARIA</t>
  </si>
  <si>
    <t xml:space="preserve">A) Me encuentro en pleno goce de todas mis facultades; </t>
  </si>
  <si>
    <t>B) Conozco y entiendo que en caso de no ser ciertas las declaraciones que en este documento se indican, estaría cometiendo el delito de perjurio, sin perjuicio de cualesquiera otros delitos que pudieren deducirse como consecuencia de las operaciones que realice; les informo que:</t>
  </si>
  <si>
    <t>1.	Capital Accionario</t>
  </si>
  <si>
    <t xml:space="preserve">Nombre de la sociedad </t>
  </si>
  <si>
    <t>cantidad de acciones</t>
  </si>
  <si>
    <t>% participación en el capital</t>
  </si>
  <si>
    <t>Clase de acciones</t>
  </si>
  <si>
    <t>2. Ejerzo cargos de dirección o administración en las siguientes sociedades:</t>
  </si>
  <si>
    <t>Nombre de la Entidad</t>
  </si>
  <si>
    <t>Cargo</t>
  </si>
  <si>
    <t>FORMULARIO DE VERIFICACION</t>
  </si>
  <si>
    <t>Declaro que la información suministrada en este documento es verídica y autorizo a EL CREDITO HIPOTECARIO NACIONAL DE GUATEMALA para que durante mi relación comercial pueda:</t>
  </si>
  <si>
    <t>a)</t>
  </si>
  <si>
    <t>Verificar la información proporcionada en el presente documento, por cualquier medio, por si o por la persona, entidad o empresa que El Crédito designe.</t>
  </si>
  <si>
    <t>b)</t>
  </si>
  <si>
    <t>Consultar la información proporcionada en el presente formulario y cualquier otra información relacionada, en las centrales, buros de riesgos o de información que considere pertinentes; y a la vez autorizo a los proveedores de la información para que suministren a El Crédito cualquier información de mi persona.</t>
  </si>
  <si>
    <t>c)</t>
  </si>
  <si>
    <t>Autorizo voluntariamente que la información recopilada y/o proporcionada por entidades públicas o privadas y la generada de relaciones contractuales, crediticias o comerciales, sea reportada a centrales de riesgo o burós de crédito para ser tratada, almacenada o transferida; y autorizo expresamente a las entidades que prestan servicios de información, centrales de riesgo y burós de crédito, a recopilar, difundir o comercializar reportes o estudios que contengan información sobre mi persona.</t>
  </si>
  <si>
    <t>d)</t>
  </si>
  <si>
    <t>Me comprometo a informar y colaborar con la Persona Obligada para actualizar la información ante cualquier cambio en los datos proporcionados o en el movimiento significativo de fondos respecto al perfil económico transaccional inicial, o a requerimiento de la Persona Obligada derivado de los procedimientos internos.</t>
  </si>
  <si>
    <t>Por este medio autorizo a El Crédito Hipotecario Nacional de Guatemala para que sirva acreditar a mi cuenta de depósitos monetarios   No.</t>
  </si>
  <si>
    <t>los fondos correspondientes al  préstamo  que me  fuere  concedido.  Así mismo,   para que sean</t>
  </si>
  <si>
    <t>debitados  de  la  cuenta  antes  mencionada,  los  pagos  que  corresponden  a     las  primas    de  seguros,   gastos, intereses  y capital.</t>
  </si>
  <si>
    <t>Declaro   que   todos   los   datos   consignados   en   la     presente  solicitud     son   reales   y   exactos,  sujetándome  a  las leyes del</t>
  </si>
  <si>
    <t>país en caso de comprobarse falsedad en los mismos.</t>
  </si>
  <si>
    <t>PARA USO EXCLUSIVO DE EL C.H.N</t>
  </si>
  <si>
    <t>Firma del Solicitante</t>
  </si>
  <si>
    <t>Cuota Nivelada</t>
  </si>
  <si>
    <t>Cuota Sobre Saldo</t>
  </si>
  <si>
    <t>Interes Mensual y Capital al Vencimiento</t>
  </si>
  <si>
    <t>Telefono:</t>
  </si>
  <si>
    <t>Correo Electronico:</t>
  </si>
  <si>
    <t>Número o Código de Cliente:</t>
  </si>
  <si>
    <t>ANEXO DE PRODUCTOS Y SERVICIOS</t>
  </si>
  <si>
    <t>1.</t>
  </si>
  <si>
    <t>LUGAR:</t>
  </si>
  <si>
    <t>2.  FECHA (dd/mm/aaaa):</t>
  </si>
  <si>
    <t>3.</t>
  </si>
  <si>
    <t>DATOS DE LA PERSONA OBLIGADA</t>
  </si>
  <si>
    <t>Razón Social y Nombre Comercial:</t>
  </si>
  <si>
    <t>Nombre de la central, sucursal o agencia donde se solicita el producto o servicio:</t>
  </si>
  <si>
    <t>3.2.1 Código de agencia o sucursal:</t>
  </si>
  <si>
    <t>4.</t>
  </si>
  <si>
    <t>DATOS PERSONALES DEL SOLICITANTE</t>
  </si>
  <si>
    <t xml:space="preserve">Primer apellido: </t>
  </si>
  <si>
    <t>Segundo apellido:</t>
  </si>
  <si>
    <t>Apellido de casada:</t>
  </si>
  <si>
    <t>Primer nombre:</t>
  </si>
  <si>
    <t>Segundo nombre:</t>
  </si>
  <si>
    <t>Otros nombres:</t>
  </si>
  <si>
    <t>Razón Social/Nombre Comercial:</t>
  </si>
  <si>
    <t>Dirección particular completa (calle o avenida, número de casa, colonia, sector, lote, manzana, otros):</t>
  </si>
  <si>
    <t>5.</t>
  </si>
  <si>
    <r>
      <rPr>
        <b/>
        <sz val="8"/>
        <color rgb="FFFFFFFF"/>
        <rFont val="Tahoma"/>
        <family val="2"/>
        <charset val="1"/>
      </rPr>
      <t xml:space="preserve">      DATOS DEL PRODUCTO O SERVICIO SOLICITADO</t>
    </r>
    <r>
      <rPr>
        <b/>
        <vertAlign val="superscript"/>
        <sz val="8"/>
        <color rgb="FFFFFFFF"/>
        <rFont val="Tahoma"/>
        <family val="2"/>
        <charset val="1"/>
      </rPr>
      <t>1</t>
    </r>
  </si>
  <si>
    <t>Tipo de producto o servicio a solicitar:</t>
  </si>
  <si>
    <t>5.2  Nombre del producto o servicio:</t>
  </si>
  <si>
    <t>Moneda:</t>
  </si>
  <si>
    <r>
      <rPr>
        <b/>
        <sz val="8"/>
        <rFont val="Tahoma"/>
        <family val="2"/>
        <charset val="1"/>
      </rPr>
      <t>5.4  Cobertura a nivel:</t>
    </r>
    <r>
      <rPr>
        <sz val="8"/>
        <rFont val="Tahoma"/>
        <family val="2"/>
        <charset val="1"/>
      </rPr>
      <t xml:space="preserve"> (cuando aplique)</t>
    </r>
  </si>
  <si>
    <t>5.5  No. de cuenta o de identificación del producto o servicio:</t>
  </si>
  <si>
    <t xml:space="preserve">       Internacional</t>
  </si>
  <si>
    <r>
      <rPr>
        <b/>
        <sz val="8"/>
        <color rgb="FF000000"/>
        <rFont val="Tahoma"/>
        <family val="2"/>
        <charset val="1"/>
      </rPr>
      <t>Monto inicial a manejar en el producto o servicio</t>
    </r>
    <r>
      <rPr>
        <b/>
        <vertAlign val="superscript"/>
        <sz val="8"/>
        <color rgb="FF000000"/>
        <rFont val="Tahoma"/>
        <family val="2"/>
        <charset val="1"/>
      </rPr>
      <t>2</t>
    </r>
    <r>
      <rPr>
        <b/>
        <sz val="8"/>
        <color rgb="FF000000"/>
        <rFont val="Tahoma"/>
        <family val="2"/>
        <charset val="1"/>
      </rPr>
      <t>:</t>
    </r>
    <r>
      <rPr>
        <sz val="8"/>
        <color rgb="FF000000"/>
        <rFont val="Tahoma"/>
        <family val="2"/>
        <charset val="1"/>
      </rPr>
      <t xml:space="preserve"> </t>
    </r>
  </si>
  <si>
    <r>
      <rPr>
        <b/>
        <sz val="8"/>
        <color rgb="FF000000"/>
        <rFont val="Tahoma"/>
        <family val="2"/>
        <charset val="1"/>
      </rPr>
      <t>5.7  Monto o ingreso mensual a manejar en el producto o servicio</t>
    </r>
    <r>
      <rPr>
        <b/>
        <vertAlign val="superscript"/>
        <sz val="8"/>
        <color rgb="FF000000"/>
        <rFont val="Tahoma"/>
        <family val="2"/>
        <charset val="1"/>
      </rPr>
      <t>2</t>
    </r>
    <r>
      <rPr>
        <b/>
        <sz val="8"/>
        <color rgb="FF000000"/>
        <rFont val="Tahoma"/>
        <family val="2"/>
        <charset val="1"/>
      </rPr>
      <t>:</t>
    </r>
    <r>
      <rPr>
        <sz val="8"/>
        <color rgb="FF000000"/>
        <rFont val="Tahoma"/>
        <family val="2"/>
        <charset val="1"/>
      </rPr>
      <t xml:space="preserve"> </t>
    </r>
  </si>
  <si>
    <t>Propósito o destino del producto o servicio solicitado:</t>
  </si>
  <si>
    <r>
      <rPr>
        <b/>
        <sz val="8"/>
        <color rgb="FF000000"/>
        <rFont val="Tahoma"/>
        <family val="2"/>
        <charset val="1"/>
      </rPr>
      <t>Procedencia de los fondos, valores o bienes para el inicio de relación o solicitud de producto(s) o servicio(s)</t>
    </r>
    <r>
      <rPr>
        <sz val="8"/>
        <color rgb="FF000000"/>
        <rFont val="Tahoma"/>
        <family val="2"/>
        <charset val="1"/>
      </rPr>
      <t xml:space="preserve"> -(marcar la(s) que aplique(n)-:</t>
    </r>
  </si>
  <si>
    <t>Remesas:</t>
  </si>
  <si>
    <t>Manutención:</t>
  </si>
  <si>
    <t>Pensiones por Jubilación:</t>
  </si>
  <si>
    <t>Ahorros personales:</t>
  </si>
  <si>
    <t>Intereses:</t>
  </si>
  <si>
    <t>Compraventa Inmuebles:</t>
  </si>
  <si>
    <t>Compraventa Muebles:</t>
  </si>
  <si>
    <t>Compraventa de Ganado:</t>
  </si>
  <si>
    <t>Compraventa Agrícola:</t>
  </si>
  <si>
    <t>Ventas del Negocio:</t>
  </si>
  <si>
    <t>Servicios del Negocio:</t>
  </si>
  <si>
    <t>Arrendamiento Bienes:</t>
  </si>
  <si>
    <t>Dividendos/Utilidades:</t>
  </si>
  <si>
    <t>Aporte de Capital:</t>
  </si>
  <si>
    <t>Préstamo:</t>
  </si>
  <si>
    <t>Indicar nombre de la entidad que otorgó el préstamo:</t>
  </si>
  <si>
    <t>Traspaso o cancelación de cuenta/inversión:</t>
  </si>
  <si>
    <t>Indicar nombre de la entidad:</t>
  </si>
  <si>
    <t xml:space="preserve">Otra (especifique) :    </t>
  </si>
  <si>
    <t>5.10</t>
  </si>
  <si>
    <t xml:space="preserve">   SI</t>
  </si>
  <si>
    <t xml:space="preserve">5.10.1  Las transferencias o traslado de fondos, valores o bienes se realizaran a nivel: </t>
  </si>
  <si>
    <r>
      <rPr>
        <vertAlign val="superscript"/>
        <sz val="8"/>
        <rFont val="Tahoma"/>
        <family val="2"/>
        <charset val="1"/>
      </rPr>
      <t>1</t>
    </r>
    <r>
      <rPr>
        <sz val="8"/>
        <rFont val="Tahoma"/>
        <family val="2"/>
        <charset val="1"/>
      </rPr>
      <t>/</t>
    </r>
  </si>
  <si>
    <t>En caso de existir más de un producto o servicio, consignar los datos para cada uno de ellos, utilizando el presente Anexo.</t>
  </si>
  <si>
    <r>
      <rPr>
        <vertAlign val="superscript"/>
        <sz val="8"/>
        <color rgb="FF000000"/>
        <rFont val="Tahoma"/>
        <family val="2"/>
        <charset val="1"/>
      </rPr>
      <t>2</t>
    </r>
    <r>
      <rPr>
        <sz val="8"/>
        <color rgb="FF000000"/>
        <rFont val="Tahoma"/>
        <family val="2"/>
        <charset val="1"/>
      </rPr>
      <t>/</t>
    </r>
  </si>
  <si>
    <t>El monto inicial y mensual a manejar con el producto o servicio debe estar acorde con los  ingresos mensuales aproximados del solicitante provenientes de las fuentes de ingresos declaradas.</t>
  </si>
  <si>
    <t>6.</t>
  </si>
  <si>
    <t>COMENTARIOS, OBSERVACIONES O CAMPOS ADICIONALES DE LA PERSONA OBLIGADA</t>
  </si>
  <si>
    <t xml:space="preserve">                        Firma del solicitante o del representante legal de la entidad solicitante</t>
  </si>
  <si>
    <r>
      <rPr>
        <b/>
        <sz val="8"/>
        <rFont val="Tahoma"/>
        <family val="2"/>
        <charset val="1"/>
      </rPr>
      <t xml:space="preserve">BASE LEGAL: </t>
    </r>
    <r>
      <rPr>
        <sz val="8"/>
        <rFont val="Tahoma"/>
        <family val="2"/>
        <charset val="1"/>
      </rPr>
      <t xml:space="preserve"> Artículo 21 de la Ley Contra el Lavado de Dinero u Otros Activos, Decreto Número 67-2001 del Congreso de la República de Guatemala, 12 de su Reglamento, contenido en Acuerdo Gubernativo Número 118-2002, de el Presidente de la República y 15 de la Ley Para Prevenir y Reprimir el Financiamiento del Terrorismo, Decreto Número 58-2005 del Congreso de la República de Guatemala.</t>
    </r>
  </si>
  <si>
    <t>Codigo de Cliente:</t>
  </si>
  <si>
    <t>Tasa de Interés</t>
  </si>
  <si>
    <t>Zona:</t>
  </si>
  <si>
    <t>Municipio:</t>
  </si>
  <si>
    <t>GERENCIA DE CREDITOS</t>
  </si>
  <si>
    <t>DEPARTAMENTO DE CARTERA</t>
  </si>
  <si>
    <t>CONTROL DE DOCUMENTOS DE EXPEDIENTE</t>
  </si>
  <si>
    <t>Fiduciario Back to Back</t>
  </si>
  <si>
    <t>PREVIO AL DESEMBOLSO</t>
  </si>
  <si>
    <t>Requerido</t>
  </si>
  <si>
    <t>Documentación</t>
  </si>
  <si>
    <t>Aplica</t>
  </si>
  <si>
    <t>Precredit.</t>
  </si>
  <si>
    <t>FORMULARIO DE SOLICITUD (dos páginas)</t>
  </si>
  <si>
    <t>x</t>
  </si>
  <si>
    <t>FORMULARIO DE INFORMACION PARA PERSONAS INDIVIDUALES -FEIC-</t>
  </si>
  <si>
    <t>DPI (vigente, legible)</t>
  </si>
  <si>
    <t>RTU</t>
  </si>
  <si>
    <t>RECIBO DE AGUA, LUZ, O TELEFONO (no mayor a tres meses)</t>
  </si>
  <si>
    <t>ANEXO DE PRODUCTO( informacion esta en solicitud y autoliquidable)</t>
  </si>
  <si>
    <t xml:space="preserve">INFORME DE PRESTAMO AUTOLIQUIDABLE (formato en Excel) FIRMADO POR ASESOR </t>
  </si>
  <si>
    <t>COPIA CERTIFICADO DE DEPOSITO A PLAZO FIJO (pignorado y endosado)</t>
  </si>
  <si>
    <t>PAGARÉ DE PRESTAMO BACK TO BACK (firmado y huella)</t>
  </si>
  <si>
    <t xml:space="preserve">CARTA DE AUTORIZACIÓN DE PIGNORACIÓN DE SALDOS </t>
  </si>
  <si>
    <t>CARTA DE ENDOSO DEL CERTIFICADO A PLAZO FIJO(solo Plazos Fijos)</t>
  </si>
  <si>
    <t>IMPRESIÓN TABLA TAE</t>
  </si>
  <si>
    <t>PATENTE DE COMERCIO (en los casos que aplique)</t>
  </si>
  <si>
    <t>FORMULARIO INFORMACIÓN SIBAC</t>
  </si>
  <si>
    <t>CREACION DE GARANTIA EN AS400</t>
  </si>
  <si>
    <t xml:space="preserve">Observaciones:                     </t>
  </si>
  <si>
    <t>Revisado Por:</t>
  </si>
  <si>
    <t>Jefe de Agencia</t>
  </si>
  <si>
    <t xml:space="preserve">PLAZO DEL CREDITO </t>
  </si>
  <si>
    <t>AUTORIZACIÓN DE BLOQUEO DE FONDOS</t>
  </si>
  <si>
    <t>OPERACIONES AUTOLIQUIDABLES (BACK TO BACK)</t>
  </si>
  <si>
    <t>GUATEMALA,</t>
  </si>
  <si>
    <t>Señores:</t>
  </si>
  <si>
    <t>El Crédito Hipotecario Nacional de Guatemala</t>
  </si>
  <si>
    <t>Presente:</t>
  </si>
  <si>
    <t>Estimados Señores:</t>
  </si>
  <si>
    <t xml:space="preserve"> que me identifico con Documento</t>
  </si>
  <si>
    <t>Personal de Identificación No.</t>
  </si>
  <si>
    <t xml:space="preserve"> No. </t>
  </si>
  <si>
    <t xml:space="preserve"> que me fueron otorgados por solicitud de OPERACIÓN</t>
  </si>
  <si>
    <t>AUTOLIQUIDABLE (BACK TO BACK).</t>
  </si>
  <si>
    <t>Asi mismo autorizo para que sea debitado mensualmente la cuota correspondiente de mi cuenta.</t>
  </si>
  <si>
    <t>No.</t>
  </si>
  <si>
    <t xml:space="preserve">Por este medio yo </t>
  </si>
  <si>
    <t xml:space="preserve">Atentamente, </t>
  </si>
  <si>
    <t>Firma Autorizada</t>
  </si>
  <si>
    <t>Primer Nombre</t>
  </si>
  <si>
    <t>Segundo Nombre:</t>
  </si>
  <si>
    <t>Segundo Apellido:</t>
  </si>
  <si>
    <t>Primer Apellido:</t>
  </si>
  <si>
    <t>Apellido de Casado:</t>
  </si>
  <si>
    <t>Otros Nombres:</t>
  </si>
  <si>
    <t xml:space="preserve">yo </t>
  </si>
  <si>
    <t xml:space="preserve">me identifico con DPI </t>
  </si>
  <si>
    <t xml:space="preserve">Guatemala, </t>
  </si>
  <si>
    <t xml:space="preserve">acto endoso en garantia a el Credito Hipotecario Nacional de Guatamala, el Certificado de Deposito a </t>
  </si>
  <si>
    <t>, extendido en renap de la republica de Guatemala, por este</t>
  </si>
  <si>
    <t xml:space="preserve">, correspondienta a la cuenta </t>
  </si>
  <si>
    <t xml:space="preserve">, por la suma de </t>
  </si>
  <si>
    <t>mas intereses, gastos y costas que los hechos de incumplimieno de la obligación contenida en el documento</t>
  </si>
  <si>
    <t>firmado en esta fecha deriven.</t>
  </si>
  <si>
    <t>N/A</t>
  </si>
  <si>
    <t>Extendido en:</t>
  </si>
  <si>
    <t>colocar núm. de cuenta para desembolsar:</t>
  </si>
  <si>
    <t>tipo de cuenta a desembolsar:</t>
  </si>
  <si>
    <t>JEFE COMERCIAL</t>
  </si>
  <si>
    <t xml:space="preserve">   NO      X</t>
  </si>
  <si>
    <t xml:space="preserve">   Local     X</t>
  </si>
  <si>
    <r>
      <t>Realizará transferencias o traslado de fondos, valores o bienes:</t>
    </r>
    <r>
      <rPr>
        <sz val="8"/>
        <color theme="1"/>
        <rFont val="Tahoma"/>
        <family val="2"/>
        <charset val="1"/>
      </rPr>
      <t xml:space="preserve"> (Si la respuesta es positiva, pasar al numeral 5.10.1)</t>
    </r>
  </si>
  <si>
    <r>
      <t>Tendrá otros firmantes (aplica también a tarjetahabientes adicionales) -</t>
    </r>
    <r>
      <rPr>
        <sz val="8"/>
        <color theme="1"/>
        <rFont val="Tahoma"/>
        <family val="2"/>
        <charset val="1"/>
      </rPr>
      <t>Si la respuesta es positiva, indicar la información según Anexo A.II-</t>
    </r>
  </si>
  <si>
    <t>MONTO:</t>
  </si>
  <si>
    <t>Tipo de residencia:</t>
  </si>
  <si>
    <t>-</t>
  </si>
  <si>
    <t>Posee capital accionario:</t>
  </si>
  <si>
    <t>SI</t>
  </si>
  <si>
    <t>No</t>
  </si>
  <si>
    <r>
      <t>No tengo participación de capital</t>
    </r>
    <r>
      <rPr>
        <sz val="8"/>
        <color theme="1"/>
        <rFont val="Arial"/>
        <family val="2"/>
      </rPr>
      <t xml:space="preserve"> en cualquier tipo de sociedad.</t>
    </r>
  </si>
  <si>
    <r>
      <t>Si tengo participación de capital</t>
    </r>
    <r>
      <rPr>
        <sz val="8"/>
        <color theme="1"/>
        <rFont val="Arial"/>
        <family val="2"/>
      </rPr>
      <t xml:space="preserve"> en sociedad, según el detalle siguiente:</t>
    </r>
  </si>
  <si>
    <t>Nombre de la sociedad:</t>
  </si>
  <si>
    <t>cantidad de acciones:</t>
  </si>
  <si>
    <t>% participación en el capital:</t>
  </si>
  <si>
    <t>Clase de acciones:</t>
  </si>
  <si>
    <t>Campo 1</t>
  </si>
  <si>
    <t>Campo 2</t>
  </si>
  <si>
    <t>Cargos que ejerce</t>
  </si>
  <si>
    <t>Nombre de la Entidad 1</t>
  </si>
  <si>
    <t>Cargo 1</t>
  </si>
  <si>
    <t>Nombre de la Entidad 2</t>
  </si>
  <si>
    <t>Cargo 2</t>
  </si>
  <si>
    <t>Nombre de la Entidad 3</t>
  </si>
  <si>
    <t>Cargo 3</t>
  </si>
  <si>
    <t>QTZ</t>
  </si>
  <si>
    <t xml:space="preserve">   Local      X</t>
  </si>
  <si>
    <t>Pais: GUATEMALA</t>
  </si>
  <si>
    <t>PLAZO:</t>
  </si>
  <si>
    <t>TASA:</t>
  </si>
  <si>
    <t>OTRA (Especificar):</t>
  </si>
  <si>
    <t>Otros Especifique:</t>
  </si>
  <si>
    <t>Comentarios:</t>
  </si>
  <si>
    <t>MONETARIA</t>
  </si>
  <si>
    <t>COBAN</t>
  </si>
  <si>
    <t>CONSOLIDACION DE DEUDAS Y LIBRE DISPONIBILIDAD</t>
  </si>
  <si>
    <t>Herberth Arnaldo Vasquez Barrientos</t>
  </si>
  <si>
    <t>Auxiliar Multifuncional</t>
  </si>
  <si>
    <t>Heidy Esmeralda Pacay Sueverm</t>
  </si>
  <si>
    <t xml:space="preserve">Plazo Fijo No. </t>
  </si>
  <si>
    <t>FIDUCIARIO</t>
  </si>
  <si>
    <t xml:space="preserve">Sueldos y Salarios:   </t>
  </si>
  <si>
    <t xml:space="preserve"> autorizo el bloqueo de los fondos de mi cuenta de depositos</t>
  </si>
  <si>
    <t xml:space="preserve"> MESES A PARTIR DE LA FECHA DEL DESEMBOLSO</t>
  </si>
  <si>
    <t>PLAZO FIJO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</si>
</sst>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quot;#,##0;\-&quot;Q&quot;#,##0"/>
    <numFmt numFmtId="7" formatCode="&quot;Q&quot;#,##0.00;\-&quot;Q&quot;#,##0.00"/>
    <numFmt numFmtId="44" formatCode="_-&quot;Q&quot;* #,##0.00_-;\-&quot;Q&quot;* #,##0.00_-;_-&quot;Q&quot;* &quot;-&quot;??_-;_-@_-"/>
    <numFmt numFmtId="43" formatCode="_-* #,##0.00_-;\-* #,##0.00_-;_-* &quot;-&quot;??_-;_-@_-"/>
    <numFmt numFmtId="164" formatCode="_(&quot;Q&quot;* #,##0.00_);_(&quot;Q&quot;* \(#,##0.00\);_(&quot;Q&quot;* &quot;-&quot;??_);_(@_)"/>
    <numFmt numFmtId="165" formatCode="_(* #,##0.00_);_(* \(#,##0.00\);_(* &quot;-&quot;??_);_(@_)"/>
    <numFmt numFmtId="166" formatCode="_(&quot;$&quot;* #,##0.00_);_(&quot;$&quot;* \(#,##0.00\);_(&quot;$&quot;* &quot;-&quot;??_);_(@_)"/>
    <numFmt numFmtId="167" formatCode="_-* #,##0.00\ [$€-1]_-;\-* #,##0.00\ [$€-1]_-;_-* &quot;-&quot;??\ [$€-1]_-"/>
    <numFmt numFmtId="168" formatCode="_-[$Q-100A]* #,##0.00_-;\-[$Q-100A]* #,##0.00_-;_-[$Q-100A]* &quot;-&quot;??_-;_-@_-"/>
    <numFmt numFmtId="169" formatCode="_-* #,##0.00\ &quot;€&quot;_-;\-* #,##0.00\ &quot;€&quot;_-;_-* &quot;-&quot;??\ &quot;€&quot;_-;_-@_-"/>
    <numFmt numFmtId="170" formatCode="_-* #,##0.00\ _€_-;\-* #,##0.00\ _€_-;_-* &quot;-&quot;??\ _€_-;_-@_-"/>
    <numFmt numFmtId="171" formatCode="_(\Q* #,##0.00_);_(\Q* \(#,##0.00\);_(\Q* \-??_);_(@_)"/>
    <numFmt numFmtId="172" formatCode="0_);\(0\)"/>
    <numFmt numFmtId="173" formatCode="0.000%"/>
    <numFmt numFmtId="174" formatCode="0.00000000"/>
    <numFmt numFmtId="175" formatCode="[$-100A]d&quot; de &quot;mmmm&quot; de &quot;yyyy;@"/>
    <numFmt numFmtId="176" formatCode="\Q#,##0.00"/>
    <numFmt numFmtId="177" formatCode="0.00\ %"/>
    <numFmt numFmtId="178" formatCode="_-\Q* #,##0.00_-;&quot;-Q&quot;* #,##0.00_-;_-\Q* \-??_-;_-@_-"/>
    <numFmt numFmtId="179" formatCode="d&quot; de &quot;mmmm&quot; de &quot;yyyy"/>
    <numFmt numFmtId="180" formatCode="[$-100A]dd/mm/yyyy"/>
    <numFmt numFmtId="181" formatCode="0.0%"/>
    <numFmt numFmtId="182" formatCode="dd/mm/yyyy"/>
    <numFmt numFmtId="183" formatCode="d/mm/yyyy;@"/>
    <numFmt numFmtId="184" formatCode="[$-F800]dddd\,\ mmmm\ dd\,\ yyyy"/>
    <numFmt numFmtId="185" formatCode="dd/mm/yyyy;@"/>
    <numFmt numFmtId="186" formatCode="[$Q-100A]#,##0.00;[Red]\([$Q-100A]#,##0.00\)"/>
  </numFmts>
  <fonts count="157">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10"/>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i/>
      <sz val="11"/>
      <color indexed="23"/>
      <name val="Calibri"/>
      <family val="2"/>
    </font>
    <font>
      <b/>
      <sz val="18"/>
      <color indexed="62"/>
      <name val="Cambria"/>
      <family val="2"/>
    </font>
    <font>
      <b/>
      <sz val="13"/>
      <color indexed="62"/>
      <name val="Calibri"/>
      <family val="2"/>
    </font>
    <font>
      <b/>
      <sz val="11"/>
      <color indexed="8"/>
      <name val="Calibri"/>
      <family val="2"/>
    </font>
    <font>
      <u/>
      <sz val="10"/>
      <name val="Arial"/>
      <family val="2"/>
    </font>
    <font>
      <sz val="11"/>
      <color indexed="8"/>
      <name val="Calibri"/>
      <family val="2"/>
    </font>
    <font>
      <sz val="11"/>
      <color theme="1"/>
      <name val="Calibri"/>
      <family val="2"/>
      <scheme val="minor"/>
    </font>
    <font>
      <sz val="11"/>
      <color rgb="FFFF0000"/>
      <name val="Calibri"/>
      <family val="2"/>
      <scheme val="minor"/>
    </font>
    <font>
      <b/>
      <sz val="11"/>
      <color theme="0"/>
      <name val="Calibri"/>
      <family val="2"/>
      <scheme val="minor"/>
    </font>
    <font>
      <b/>
      <sz val="15"/>
      <color theme="3"/>
      <name val="Calibri"/>
      <family val="2"/>
      <scheme val="minor"/>
    </font>
    <font>
      <sz val="18"/>
      <color theme="3"/>
      <name val="Cambria"/>
      <family val="2"/>
      <scheme val="maj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b/>
      <sz val="12"/>
      <color theme="0"/>
      <name val="Arial"/>
      <family val="2"/>
    </font>
    <font>
      <u/>
      <sz val="11"/>
      <color theme="10"/>
      <name val="Calibri"/>
      <family val="2"/>
      <scheme val="minor"/>
    </font>
    <font>
      <b/>
      <sz val="9"/>
      <color indexed="81"/>
      <name val="Tahoma"/>
      <family val="2"/>
    </font>
    <font>
      <b/>
      <sz val="8"/>
      <color indexed="81"/>
      <name val="Tahoma"/>
      <family val="2"/>
    </font>
    <font>
      <sz val="12"/>
      <color theme="1"/>
      <name val="Arial"/>
      <family val="2"/>
    </font>
    <font>
      <b/>
      <sz val="12"/>
      <name val="Arial"/>
      <family val="2"/>
    </font>
    <font>
      <sz val="12"/>
      <name val="Arial"/>
      <family val="2"/>
    </font>
    <font>
      <sz val="12"/>
      <color theme="2"/>
      <name val="Arial"/>
      <family val="2"/>
    </font>
    <font>
      <b/>
      <sz val="12"/>
      <color theme="2"/>
      <name val="Arial"/>
      <family val="2"/>
    </font>
    <font>
      <b/>
      <sz val="12"/>
      <color indexed="8"/>
      <name val="Arial"/>
      <family val="2"/>
    </font>
    <font>
      <i/>
      <sz val="12"/>
      <color indexed="8"/>
      <name val="Arial"/>
      <family val="2"/>
    </font>
    <font>
      <sz val="12"/>
      <color indexed="8"/>
      <name val="Arial"/>
      <family val="2"/>
    </font>
    <font>
      <sz val="10"/>
      <name val="Arial"/>
      <family val="2"/>
    </font>
    <font>
      <b/>
      <sz val="12"/>
      <color rgb="FF000000"/>
      <name val="Calibri"/>
      <family val="2"/>
      <charset val="1"/>
    </font>
    <font>
      <sz val="10"/>
      <name val="Arial"/>
      <family val="2"/>
      <charset val="1"/>
    </font>
    <font>
      <b/>
      <sz val="12"/>
      <name val="Arial"/>
      <family val="2"/>
      <charset val="1"/>
    </font>
    <font>
      <sz val="12"/>
      <color rgb="FF000000"/>
      <name val="Calibri"/>
      <family val="2"/>
      <charset val="1"/>
    </font>
    <font>
      <b/>
      <sz val="10"/>
      <name val="Arial"/>
      <family val="2"/>
      <charset val="1"/>
    </font>
    <font>
      <sz val="7"/>
      <color rgb="FF000000"/>
      <name val="Calibri"/>
      <family val="2"/>
      <charset val="1"/>
    </font>
    <font>
      <sz val="8"/>
      <color rgb="FF000000"/>
      <name val="Calibri"/>
      <family val="2"/>
      <charset val="1"/>
    </font>
    <font>
      <sz val="12"/>
      <name val="Calibri"/>
      <family val="2"/>
      <charset val="1"/>
    </font>
    <font>
      <sz val="12"/>
      <name val="Arial"/>
      <family val="2"/>
      <charset val="1"/>
    </font>
    <font>
      <b/>
      <sz val="9"/>
      <name val="Arial"/>
      <family val="2"/>
      <charset val="1"/>
    </font>
    <font>
      <sz val="8"/>
      <name val="Arial"/>
      <family val="2"/>
      <charset val="1"/>
    </font>
    <font>
      <b/>
      <sz val="8"/>
      <name val="Arial"/>
      <family val="2"/>
      <charset val="1"/>
    </font>
    <font>
      <b/>
      <u/>
      <sz val="11"/>
      <name val="Arial"/>
      <family val="2"/>
      <charset val="1"/>
    </font>
    <font>
      <b/>
      <u/>
      <sz val="10"/>
      <name val="Arial"/>
      <family val="2"/>
      <charset val="1"/>
    </font>
    <font>
      <sz val="9"/>
      <name val="Arial"/>
      <family val="2"/>
      <charset val="1"/>
    </font>
    <font>
      <b/>
      <u/>
      <sz val="9"/>
      <name val="Arial"/>
      <family val="2"/>
      <charset val="1"/>
    </font>
    <font>
      <sz val="9"/>
      <color rgb="FF000000"/>
      <name val="Arial"/>
      <family val="2"/>
      <charset val="1"/>
    </font>
    <font>
      <sz val="10"/>
      <color rgb="FF000000"/>
      <name val="Arial"/>
      <family val="2"/>
      <charset val="1"/>
    </font>
    <font>
      <sz val="7"/>
      <name val="Arial"/>
      <family val="2"/>
      <charset val="1"/>
    </font>
    <font>
      <b/>
      <sz val="13"/>
      <name val="New Century Schoolbook"/>
      <family val="1"/>
    </font>
    <font>
      <b/>
      <sz val="10"/>
      <name val="Arial"/>
      <family val="2"/>
    </font>
    <font>
      <b/>
      <sz val="14"/>
      <name val="Arial Black"/>
      <family val="2"/>
    </font>
    <font>
      <b/>
      <sz val="19"/>
      <name val="Impact"/>
      <family val="2"/>
    </font>
    <font>
      <b/>
      <sz val="20"/>
      <name val="Franklin Gothic Medium"/>
      <family val="2"/>
    </font>
    <font>
      <b/>
      <sz val="16"/>
      <name val="Arial Black"/>
      <family val="2"/>
    </font>
    <font>
      <i/>
      <sz val="8"/>
      <name val="Arial"/>
      <family val="2"/>
    </font>
    <font>
      <b/>
      <sz val="9"/>
      <name val="Arial"/>
      <family val="2"/>
    </font>
    <font>
      <sz val="9"/>
      <name val="Arial"/>
      <family val="2"/>
    </font>
    <font>
      <b/>
      <sz val="10"/>
      <color indexed="9"/>
      <name val="Arial"/>
      <family val="2"/>
    </font>
    <font>
      <b/>
      <sz val="7"/>
      <name val="Arial"/>
      <family val="2"/>
    </font>
    <font>
      <sz val="8"/>
      <name val="Arial"/>
      <family val="2"/>
    </font>
    <font>
      <sz val="7"/>
      <name val="Arial"/>
      <family val="2"/>
    </font>
    <font>
      <sz val="5"/>
      <name val="Arial"/>
      <family val="2"/>
    </font>
    <font>
      <sz val="6"/>
      <name val="Arial"/>
      <family val="2"/>
    </font>
    <font>
      <b/>
      <sz val="6"/>
      <name val="Arial"/>
      <family val="2"/>
    </font>
    <font>
      <b/>
      <sz val="9"/>
      <color indexed="9"/>
      <name val="Arial"/>
      <family val="2"/>
    </font>
    <font>
      <b/>
      <sz val="5"/>
      <name val="Arial"/>
      <family val="2"/>
    </font>
    <font>
      <b/>
      <sz val="8"/>
      <color indexed="9"/>
      <name val="Arial"/>
      <family val="2"/>
    </font>
    <font>
      <u/>
      <sz val="10"/>
      <color indexed="12"/>
      <name val="Arial"/>
      <family val="2"/>
    </font>
    <font>
      <sz val="10"/>
      <name val="Lucida Console"/>
      <family val="3"/>
    </font>
    <font>
      <sz val="6"/>
      <name val="Lucida Console"/>
      <family val="3"/>
    </font>
    <font>
      <b/>
      <sz val="8"/>
      <name val="Arial"/>
      <family val="2"/>
    </font>
    <font>
      <i/>
      <sz val="10"/>
      <name val="Arial"/>
      <family val="2"/>
    </font>
    <font>
      <b/>
      <sz val="8"/>
      <name val="Tahoma"/>
      <family val="2"/>
      <charset val="1"/>
    </font>
    <font>
      <sz val="8"/>
      <name val="Tahoma"/>
      <family val="2"/>
      <charset val="1"/>
    </font>
    <font>
      <b/>
      <sz val="12"/>
      <color rgb="FF000000"/>
      <name val="Arial"/>
      <family val="2"/>
      <charset val="1"/>
    </font>
    <font>
      <b/>
      <sz val="11"/>
      <color rgb="FF000000"/>
      <name val="Tahoma"/>
      <family val="2"/>
      <charset val="1"/>
    </font>
    <font>
      <b/>
      <sz val="8"/>
      <color rgb="FFFFFFFF"/>
      <name val="Tahoma"/>
      <family val="2"/>
      <charset val="1"/>
    </font>
    <font>
      <sz val="8"/>
      <color rgb="FF000000"/>
      <name val="Tahoma"/>
      <family val="2"/>
      <charset val="1"/>
    </font>
    <font>
      <b/>
      <sz val="8"/>
      <color rgb="FF000000"/>
      <name val="Tahoma"/>
      <family val="2"/>
      <charset val="1"/>
    </font>
    <font>
      <sz val="6"/>
      <name val="Tahoma"/>
      <family val="2"/>
      <charset val="1"/>
    </font>
    <font>
      <b/>
      <vertAlign val="superscript"/>
      <sz val="8"/>
      <color rgb="FFFFFFFF"/>
      <name val="Tahoma"/>
      <family val="2"/>
      <charset val="1"/>
    </font>
    <font>
      <sz val="9"/>
      <name val="Century Gothic"/>
      <family val="2"/>
      <charset val="1"/>
    </font>
    <font>
      <b/>
      <vertAlign val="superscript"/>
      <sz val="8"/>
      <color rgb="FF000000"/>
      <name val="Tahoma"/>
      <family val="2"/>
      <charset val="1"/>
    </font>
    <font>
      <vertAlign val="superscript"/>
      <sz val="8"/>
      <name val="Tahoma"/>
      <family val="2"/>
      <charset val="1"/>
    </font>
    <font>
      <b/>
      <sz val="7"/>
      <name val="Tahoma"/>
      <family val="2"/>
      <charset val="1"/>
    </font>
    <font>
      <vertAlign val="superscript"/>
      <sz val="8"/>
      <color rgb="FF000000"/>
      <name val="Tahoma"/>
      <family val="2"/>
      <charset val="1"/>
    </font>
    <font>
      <sz val="7"/>
      <name val="Tahoma"/>
      <family val="2"/>
      <charset val="1"/>
    </font>
    <font>
      <b/>
      <i/>
      <sz val="9"/>
      <name val="Tahoma"/>
      <family val="2"/>
      <charset val="1"/>
    </font>
    <font>
      <i/>
      <sz val="9"/>
      <name val="Tahoma"/>
      <family val="2"/>
      <charset val="1"/>
    </font>
    <font>
      <b/>
      <sz val="9"/>
      <name val="Tahoma"/>
      <family val="2"/>
      <charset val="1"/>
    </font>
    <font>
      <sz val="9"/>
      <name val="Tahoma"/>
      <family val="2"/>
      <charset val="1"/>
    </font>
    <font>
      <b/>
      <u/>
      <sz val="14"/>
      <color theme="1"/>
      <name val="Calibri"/>
      <family val="2"/>
      <scheme val="minor"/>
    </font>
    <font>
      <b/>
      <sz val="14"/>
      <color rgb="FFFF0000"/>
      <name val="Century"/>
      <family val="1"/>
    </font>
    <font>
      <b/>
      <sz val="14"/>
      <color theme="1"/>
      <name val="Century"/>
      <family val="1"/>
    </font>
    <font>
      <b/>
      <sz val="12"/>
      <color theme="1"/>
      <name val="Calibri"/>
      <family val="2"/>
      <scheme val="minor"/>
    </font>
    <font>
      <b/>
      <sz val="14"/>
      <color theme="1"/>
      <name val="Calibri"/>
      <family val="2"/>
      <scheme val="minor"/>
    </font>
    <font>
      <sz val="14"/>
      <color theme="1"/>
      <name val="Calibri"/>
      <family val="2"/>
      <scheme val="minor"/>
    </font>
    <font>
      <b/>
      <sz val="8"/>
      <color theme="1"/>
      <name val="Calibri"/>
      <family val="2"/>
      <scheme val="minor"/>
    </font>
    <font>
      <sz val="10"/>
      <color theme="1"/>
      <name val="Calibri"/>
      <family val="2"/>
      <scheme val="minor"/>
    </font>
    <font>
      <b/>
      <sz val="10"/>
      <color theme="1"/>
      <name val="Calibri"/>
      <family val="2"/>
      <scheme val="minor"/>
    </font>
    <font>
      <sz val="8"/>
      <color theme="1"/>
      <name val="Calibri"/>
      <family val="2"/>
      <scheme val="minor"/>
    </font>
    <font>
      <b/>
      <sz val="11"/>
      <color theme="1"/>
      <name val="Century"/>
      <family val="1"/>
    </font>
    <font>
      <sz val="11"/>
      <name val="Arial"/>
      <family val="2"/>
    </font>
    <font>
      <sz val="12"/>
      <name val="Times New Roman"/>
      <family val="1"/>
    </font>
    <font>
      <sz val="10"/>
      <color theme="1"/>
      <name val="Arial"/>
      <family val="2"/>
    </font>
    <font>
      <b/>
      <sz val="10"/>
      <color rgb="FFFF0000"/>
      <name val="Arial"/>
      <family val="2"/>
      <charset val="1"/>
    </font>
    <font>
      <sz val="9"/>
      <color rgb="FFFF0000"/>
      <name val="Arial"/>
      <family val="2"/>
      <charset val="1"/>
    </font>
    <font>
      <b/>
      <sz val="9"/>
      <color theme="1"/>
      <name val="Arial"/>
      <family val="2"/>
    </font>
    <font>
      <b/>
      <sz val="8"/>
      <color theme="1"/>
      <name val="Tahoma"/>
      <family val="2"/>
      <charset val="1"/>
    </font>
    <font>
      <sz val="8"/>
      <color theme="1"/>
      <name val="Tahoma"/>
      <family val="2"/>
      <charset val="1"/>
    </font>
    <font>
      <b/>
      <sz val="6"/>
      <color theme="1"/>
      <name val="Arial"/>
      <family val="2"/>
    </font>
    <font>
      <sz val="8"/>
      <color theme="1"/>
      <name val="Arial"/>
      <family val="2"/>
    </font>
    <font>
      <b/>
      <sz val="7"/>
      <color theme="1"/>
      <name val="Arial"/>
      <family val="2"/>
    </font>
    <font>
      <b/>
      <sz val="10"/>
      <color theme="1"/>
      <name val="Arial"/>
      <family val="2"/>
      <charset val="1"/>
    </font>
    <font>
      <b/>
      <sz val="6.5"/>
      <color theme="1"/>
      <name val="Arial"/>
      <family val="2"/>
    </font>
    <font>
      <b/>
      <sz val="10"/>
      <color theme="1"/>
      <name val="Arial"/>
      <family val="2"/>
    </font>
    <font>
      <b/>
      <sz val="8"/>
      <color theme="1"/>
      <name val="Arial"/>
      <family val="2"/>
    </font>
    <font>
      <b/>
      <sz val="12"/>
      <color theme="0"/>
      <name val="Calibri"/>
      <family val="2"/>
      <charset val="1"/>
    </font>
    <font>
      <sz val="9"/>
      <color theme="1"/>
      <name val="Arial"/>
      <family val="2"/>
    </font>
    <font>
      <b/>
      <sz val="8"/>
      <color theme="1"/>
      <name val="Tahoma"/>
      <family val="2"/>
    </font>
  </fonts>
  <fills count="71">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9"/>
      </patternFill>
    </fill>
    <fill>
      <patternFill patternType="solid">
        <fgColor indexed="55"/>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rgb="FF203864"/>
        <bgColor indexed="64"/>
      </patternFill>
    </fill>
    <fill>
      <patternFill patternType="solid">
        <fgColor theme="4" tint="0.39997558519241921"/>
        <bgColor indexed="64"/>
      </patternFill>
    </fill>
    <fill>
      <patternFill patternType="solid">
        <fgColor rgb="FF002060"/>
        <bgColor indexed="64"/>
      </patternFill>
    </fill>
    <fill>
      <patternFill patternType="solid">
        <fgColor rgb="FF002060"/>
        <bgColor indexed="31"/>
      </patternFill>
    </fill>
    <fill>
      <patternFill patternType="solid">
        <fgColor rgb="FFF8CBAD"/>
        <bgColor rgb="FFF4B183"/>
      </patternFill>
    </fill>
    <fill>
      <patternFill patternType="solid">
        <fgColor rgb="FFDAE3F3"/>
        <bgColor rgb="FFCCFFFF"/>
      </patternFill>
    </fill>
    <fill>
      <patternFill patternType="solid">
        <fgColor rgb="FF8FAADC"/>
        <bgColor rgb="FF969696"/>
      </patternFill>
    </fill>
    <fill>
      <patternFill patternType="solid">
        <fgColor rgb="FFFFC000"/>
        <bgColor rgb="FFFF9900"/>
      </patternFill>
    </fill>
    <fill>
      <patternFill patternType="solid">
        <fgColor rgb="FFFFF2CC"/>
        <bgColor rgb="FFFFFFFF"/>
      </patternFill>
    </fill>
    <fill>
      <patternFill patternType="solid">
        <fgColor rgb="FFFFFFFF"/>
        <bgColor rgb="FFFFF2CC"/>
      </patternFill>
    </fill>
    <fill>
      <patternFill patternType="solid">
        <fgColor indexed="9"/>
        <bgColor indexed="64"/>
      </patternFill>
    </fill>
    <fill>
      <patternFill patternType="solid">
        <fgColor theme="4" tint="0.79998168889431442"/>
        <bgColor indexed="64"/>
      </patternFill>
    </fill>
    <fill>
      <patternFill patternType="solid">
        <fgColor indexed="8"/>
        <bgColor indexed="64"/>
      </patternFill>
    </fill>
    <fill>
      <patternFill patternType="solid">
        <fgColor rgb="FF969696"/>
        <bgColor rgb="FF808080"/>
      </patternFill>
    </fill>
    <fill>
      <patternFill patternType="solid">
        <fgColor rgb="FFC0C0C0"/>
        <bgColor rgb="FFCCCCCC"/>
      </patternFill>
    </fill>
    <fill>
      <patternFill patternType="solid">
        <fgColor rgb="FF000000"/>
        <bgColor rgb="FF001119"/>
      </patternFill>
    </fill>
    <fill>
      <patternFill patternType="solid">
        <fgColor rgb="FFFFFFFF"/>
        <bgColor rgb="FFF2F2F2"/>
      </patternFill>
    </fill>
    <fill>
      <patternFill patternType="solid">
        <fgColor theme="0"/>
        <bgColor rgb="FFF4B183"/>
      </patternFill>
    </fill>
    <fill>
      <patternFill patternType="solid">
        <fgColor theme="4" tint="-0.249977111117893"/>
        <bgColor indexed="64"/>
      </patternFill>
    </fill>
    <fill>
      <patternFill patternType="solid">
        <fgColor theme="1"/>
        <bgColor rgb="FF969696"/>
      </patternFill>
    </fill>
  </fills>
  <borders count="10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theme="0" tint="-0.24994659260841701"/>
      </left>
      <right style="hair">
        <color theme="0" tint="-0.24994659260841701"/>
      </right>
      <top style="hair">
        <color theme="0" tint="-0.24994659260841701"/>
      </top>
      <bottom style="hair">
        <color theme="0" tint="-0.24994659260841701"/>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medium">
        <color theme="0" tint="-0.14999847407452621"/>
      </left>
      <right style="medium">
        <color theme="0" tint="-0.14999847407452621"/>
      </right>
      <top style="medium">
        <color theme="0" tint="-0.14999847407452621"/>
      </top>
      <bottom/>
      <diagonal/>
    </border>
    <border>
      <left/>
      <right style="thin">
        <color theme="0" tint="-0.1499984740745262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hair">
        <color theme="0" tint="-0.14996795556505021"/>
      </right>
      <top style="hair">
        <color theme="0" tint="-0.14996795556505021"/>
      </top>
      <bottom style="hair">
        <color theme="0" tint="-0.14996795556505021"/>
      </bottom>
      <diagonal/>
    </border>
    <border>
      <left style="hair">
        <color theme="0" tint="-0.14996795556505021"/>
      </left>
      <right style="thin">
        <color theme="0" tint="-0.14996795556505021"/>
      </right>
      <top style="hair">
        <color theme="0" tint="-0.14996795556505021"/>
      </top>
      <bottom style="hair">
        <color theme="0" tint="-0.14996795556505021"/>
      </bottom>
      <diagonal/>
    </border>
    <border>
      <left style="thin">
        <color theme="0" tint="-0.14996795556505021"/>
      </left>
      <right style="hair">
        <color theme="0" tint="-0.14996795556505021"/>
      </right>
      <top style="hair">
        <color theme="0" tint="-0.14996795556505021"/>
      </top>
      <bottom style="thin">
        <color theme="0" tint="-0.14996795556505021"/>
      </bottom>
      <diagonal/>
    </border>
    <border>
      <left style="hair">
        <color theme="0" tint="-0.14996795556505021"/>
      </left>
      <right style="hair">
        <color theme="0" tint="-0.14996795556505021"/>
      </right>
      <top style="hair">
        <color theme="0" tint="-0.14996795556505021"/>
      </top>
      <bottom style="thin">
        <color theme="0" tint="-0.14996795556505021"/>
      </bottom>
      <diagonal/>
    </border>
    <border>
      <left style="hair">
        <color theme="0" tint="-0.14996795556505021"/>
      </left>
      <right style="thin">
        <color theme="0" tint="-0.14996795556505021"/>
      </right>
      <top style="hair">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top/>
      <bottom style="thin">
        <color theme="0" tint="-0.14996795556505021"/>
      </bottom>
      <diagonal/>
    </border>
    <border>
      <left style="thin">
        <color theme="0" tint="-0.14996795556505021"/>
      </left>
      <right style="hair">
        <color theme="0" tint="-0.14996795556505021"/>
      </right>
      <top style="thin">
        <color theme="0" tint="-0.14996795556505021"/>
      </top>
      <bottom style="hair">
        <color theme="0" tint="-0.14996795556505021"/>
      </bottom>
      <diagonal/>
    </border>
    <border>
      <left style="hair">
        <color theme="0" tint="-0.14996795556505021"/>
      </left>
      <right style="hair">
        <color theme="0" tint="-0.14996795556505021"/>
      </right>
      <top style="thin">
        <color theme="0" tint="-0.14996795556505021"/>
      </top>
      <bottom style="hair">
        <color theme="0" tint="-0.14996795556505021"/>
      </bottom>
      <diagonal/>
    </border>
    <border>
      <left style="hair">
        <color theme="0" tint="-0.14996795556505021"/>
      </left>
      <right style="thin">
        <color theme="0" tint="-0.14996795556505021"/>
      </right>
      <top style="thin">
        <color theme="0" tint="-0.14996795556505021"/>
      </top>
      <bottom style="hair">
        <color theme="0" tint="-0.14996795556505021"/>
      </bottom>
      <diagonal/>
    </border>
    <border>
      <left style="medium">
        <color theme="0" tint="-0.14996795556505021"/>
      </left>
      <right style="thin">
        <color theme="0" tint="-0.14999847407452621"/>
      </right>
      <top style="medium">
        <color theme="0" tint="-0.14996795556505021"/>
      </top>
      <bottom style="thin">
        <color theme="0" tint="-0.14999847407452621"/>
      </bottom>
      <diagonal/>
    </border>
    <border>
      <left style="thin">
        <color theme="0" tint="-0.14999847407452621"/>
      </left>
      <right style="thin">
        <color theme="0" tint="-0.14999847407452621"/>
      </right>
      <top style="medium">
        <color theme="0" tint="-0.14996795556505021"/>
      </top>
      <bottom style="thin">
        <color theme="0" tint="-0.14999847407452621"/>
      </bottom>
      <diagonal/>
    </border>
    <border>
      <left style="thin">
        <color theme="0" tint="-0.14999847407452621"/>
      </left>
      <right style="medium">
        <color theme="0" tint="-0.14996795556505021"/>
      </right>
      <top style="medium">
        <color theme="0" tint="-0.14996795556505021"/>
      </top>
      <bottom style="thin">
        <color theme="0" tint="-0.14999847407452621"/>
      </bottom>
      <diagonal/>
    </border>
    <border>
      <left style="medium">
        <color theme="0" tint="-0.14996795556505021"/>
      </left>
      <right style="thin">
        <color theme="0" tint="-0.14999847407452621"/>
      </right>
      <top style="thin">
        <color theme="0" tint="-0.14999847407452621"/>
      </top>
      <bottom style="thin">
        <color theme="0" tint="-0.14999847407452621"/>
      </bottom>
      <diagonal/>
    </border>
    <border>
      <left style="thin">
        <color theme="0" tint="-0.14999847407452621"/>
      </left>
      <right style="medium">
        <color theme="0" tint="-0.14996795556505021"/>
      </right>
      <top style="thin">
        <color theme="0" tint="-0.14999847407452621"/>
      </top>
      <bottom style="thin">
        <color theme="0" tint="-0.14999847407452621"/>
      </bottom>
      <diagonal/>
    </border>
    <border>
      <left style="medium">
        <color theme="0" tint="-0.14996795556505021"/>
      </left>
      <right style="thin">
        <color theme="0" tint="-0.14999847407452621"/>
      </right>
      <top style="thin">
        <color theme="0" tint="-0.14999847407452621"/>
      </top>
      <bottom style="medium">
        <color theme="0" tint="-0.14996795556505021"/>
      </bottom>
      <diagonal/>
    </border>
    <border>
      <left style="thin">
        <color theme="0" tint="-0.14999847407452621"/>
      </left>
      <right style="thin">
        <color theme="0" tint="-0.14999847407452621"/>
      </right>
      <top style="thin">
        <color theme="0" tint="-0.14999847407452621"/>
      </top>
      <bottom style="medium">
        <color theme="0" tint="-0.14996795556505021"/>
      </bottom>
      <diagonal/>
    </border>
    <border>
      <left style="thin">
        <color theme="0" tint="-0.14999847407452621"/>
      </left>
      <right style="medium">
        <color theme="0" tint="-0.14996795556505021"/>
      </right>
      <top style="thin">
        <color theme="0" tint="-0.14999847407452621"/>
      </top>
      <bottom style="medium">
        <color theme="0" tint="-0.14996795556505021"/>
      </bottom>
      <diagonal/>
    </border>
    <border>
      <left style="thin">
        <color theme="0" tint="-0.14996795556505021"/>
      </left>
      <right/>
      <top/>
      <bottom/>
      <diagonal/>
    </border>
    <border>
      <left style="thin">
        <color theme="0" tint="-0.14996795556505021"/>
      </left>
      <right style="hair">
        <color theme="0" tint="-0.14996795556505021"/>
      </right>
      <top style="hair">
        <color theme="0" tint="-0.14996795556505021"/>
      </top>
      <bottom/>
      <diagonal/>
    </border>
    <border>
      <left style="hair">
        <color theme="0" tint="-0.14996795556505021"/>
      </left>
      <right style="hair">
        <color theme="0" tint="-0.14996795556505021"/>
      </right>
      <top style="hair">
        <color theme="0" tint="-0.14996795556505021"/>
      </top>
      <bottom/>
      <diagonal/>
    </border>
    <border>
      <left style="hair">
        <color theme="0" tint="-0.14996795556505021"/>
      </left>
      <right style="thin">
        <color theme="0" tint="-0.14996795556505021"/>
      </right>
      <top style="hair">
        <color theme="0" tint="-0.14996795556505021"/>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style="medium">
        <color theme="0" tint="-0.14996795556505021"/>
      </left>
      <right style="thin">
        <color theme="0" tint="-0.14999847407452621"/>
      </right>
      <top style="thin">
        <color theme="0" tint="-0.14999847407452621"/>
      </top>
      <bottom style="medium">
        <color theme="0" tint="-0.14993743705557422"/>
      </bottom>
      <diagonal/>
    </border>
    <border>
      <left style="medium">
        <color theme="0" tint="-0.14996795556505021"/>
      </left>
      <right style="thin">
        <color theme="0" tint="-0.14999847407452621"/>
      </right>
      <top style="medium">
        <color theme="0" tint="-0.14993743705557422"/>
      </top>
      <bottom style="thin">
        <color theme="0" tint="-0.14999847407452621"/>
      </bottom>
      <diagonal/>
    </border>
    <border>
      <left style="medium">
        <color theme="0" tint="-0.14999847407452621"/>
      </left>
      <right style="medium">
        <color theme="0" tint="-0.14996795556505021"/>
      </right>
      <top/>
      <bottom style="thin">
        <color theme="0" tint="-0.14999847407452621"/>
      </bottom>
      <diagonal/>
    </border>
    <border>
      <left style="thin">
        <color theme="0" tint="-0.14999847407452621"/>
      </left>
      <right style="thin">
        <color theme="0" tint="-0.14999847407452621"/>
      </right>
      <top style="medium">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thin">
        <color theme="0" tint="-0.14996795556505021"/>
      </bottom>
      <diagonal/>
    </border>
    <border>
      <left style="thin">
        <color theme="0" tint="-0.14999847407452621"/>
      </left>
      <right style="thin">
        <color theme="0" tint="-0.14999847407452621"/>
      </right>
      <top style="thin">
        <color theme="0" tint="-0.14996795556505021"/>
      </top>
      <bottom style="medium">
        <color theme="0" tint="-0.14996795556505021"/>
      </bottom>
      <diagonal/>
    </border>
    <border>
      <left style="medium">
        <color auto="1"/>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top/>
      <bottom style="thin">
        <color auto="1"/>
      </bottom>
      <diagonal/>
    </border>
    <border>
      <left style="medium">
        <color auto="1"/>
      </left>
      <right style="medium">
        <color auto="1"/>
      </right>
      <top style="medium">
        <color auto="1"/>
      </top>
      <bottom style="thin">
        <color auto="1"/>
      </bottom>
      <diagonal/>
    </border>
    <border>
      <left style="medium">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medium">
        <color auto="1"/>
      </bottom>
      <diagonal/>
    </border>
    <border>
      <left/>
      <right/>
      <top style="thin">
        <color auto="1"/>
      </top>
      <bottom style="double">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thin">
        <color auto="1"/>
      </left>
      <right style="thin">
        <color auto="1"/>
      </right>
      <top style="thin">
        <color auto="1"/>
      </top>
      <bottom/>
      <diagonal/>
    </border>
    <border>
      <left style="thin">
        <color rgb="FF808080"/>
      </left>
      <right/>
      <top style="thin">
        <color rgb="FF808080"/>
      </top>
      <bottom style="thin">
        <color rgb="FF808080"/>
      </bottom>
      <diagonal/>
    </border>
    <border>
      <left/>
      <right style="thin">
        <color rgb="FF808080"/>
      </right>
      <top style="thin">
        <color rgb="FF808080"/>
      </top>
      <bottom style="thin">
        <color rgb="FF808080"/>
      </bottom>
      <diagonal/>
    </border>
    <border>
      <left style="hair">
        <color auto="1"/>
      </left>
      <right style="hair">
        <color auto="1"/>
      </right>
      <top style="hair">
        <color auto="1"/>
      </top>
      <bottom style="hair">
        <color auto="1"/>
      </bottom>
      <diagonal/>
    </border>
    <border>
      <left style="thin">
        <color rgb="FF808080"/>
      </left>
      <right style="thin">
        <color rgb="FF808080"/>
      </right>
      <top style="thin">
        <color rgb="FF808080"/>
      </top>
      <bottom/>
      <diagonal/>
    </border>
    <border>
      <left style="thin">
        <color rgb="FF808080"/>
      </left>
      <right style="thin">
        <color rgb="FF808080"/>
      </right>
      <top/>
      <bottom/>
      <diagonal/>
    </border>
    <border>
      <left style="thin">
        <color rgb="FF808080"/>
      </left>
      <right/>
      <top/>
      <bottom style="thin">
        <color rgb="FF808080"/>
      </bottom>
      <diagonal/>
    </border>
    <border>
      <left/>
      <right/>
      <top/>
      <bottom style="thin">
        <color rgb="FF808080"/>
      </bottom>
      <diagonal/>
    </border>
    <border>
      <left/>
      <right style="thin">
        <color rgb="FF808080"/>
      </right>
      <top/>
      <bottom style="thin">
        <color rgb="FF808080"/>
      </bottom>
      <diagonal/>
    </border>
    <border>
      <left style="thin">
        <color rgb="FF808080"/>
      </left>
      <right style="thin">
        <color rgb="FF808080"/>
      </right>
      <top style="thin">
        <color rgb="FF808080"/>
      </top>
      <bottom style="thin">
        <color rgb="FF808080"/>
      </bottom>
      <diagonal/>
    </border>
    <border>
      <left/>
      <right/>
      <top style="thin">
        <color rgb="FF808080"/>
      </top>
      <bottom style="thin">
        <color rgb="FF808080"/>
      </bottom>
      <diagonal/>
    </border>
    <border>
      <left style="thin">
        <color rgb="FF808080"/>
      </left>
      <right/>
      <top style="thin">
        <color rgb="FF808080"/>
      </top>
      <bottom/>
      <diagonal/>
    </border>
    <border>
      <left/>
      <right/>
      <top style="thin">
        <color rgb="FF808080"/>
      </top>
      <bottom/>
      <diagonal/>
    </border>
    <border>
      <left/>
      <right style="thin">
        <color rgb="FF808080"/>
      </right>
      <top style="thin">
        <color rgb="FF808080"/>
      </top>
      <bottom/>
      <diagonal/>
    </border>
    <border>
      <left style="thin">
        <color rgb="FF808080"/>
      </left>
      <right/>
      <top/>
      <bottom/>
      <diagonal/>
    </border>
    <border>
      <left/>
      <right style="thin">
        <color rgb="FF808080"/>
      </right>
      <top/>
      <bottom/>
      <diagonal/>
    </border>
    <border>
      <left/>
      <right style="thin">
        <color rgb="FF808080"/>
      </right>
      <top/>
      <bottom style="medium">
        <color rgb="FF808080"/>
      </bottom>
      <diagonal/>
    </border>
    <border>
      <left/>
      <right style="thin">
        <color rgb="FF808080"/>
      </right>
      <top style="medium">
        <color rgb="FF808080"/>
      </top>
      <bottom style="medium">
        <color rgb="FF808080"/>
      </bottom>
      <diagonal/>
    </border>
    <border>
      <left style="medium">
        <color auto="1"/>
      </left>
      <right style="medium">
        <color auto="1"/>
      </right>
      <top/>
      <bottom style="thin">
        <color auto="1"/>
      </bottom>
      <diagonal/>
    </border>
  </borders>
  <cellStyleXfs count="138">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8" fillId="6" borderId="0" applyNumberFormat="0" applyBorder="0" applyAlignment="0" applyProtection="0"/>
    <xf numFmtId="0" fontId="18" fillId="3"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6" borderId="0" applyNumberFormat="0" applyBorder="0" applyAlignment="0" applyProtection="0"/>
    <xf numFmtId="0" fontId="18" fillId="4"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8" borderId="0" applyNumberFormat="0" applyBorder="0" applyAlignment="0" applyProtection="0"/>
    <xf numFmtId="0" fontId="19" fillId="6" borderId="0" applyNumberFormat="0" applyBorder="0" applyAlignment="0" applyProtection="0"/>
    <xf numFmtId="0" fontId="19" fillId="3" borderId="0" applyNumberFormat="0" applyBorder="0" applyAlignment="0" applyProtection="0"/>
    <xf numFmtId="0" fontId="20" fillId="6" borderId="0" applyNumberFormat="0" applyBorder="0" applyAlignment="0" applyProtection="0"/>
    <xf numFmtId="0" fontId="21" fillId="11" borderId="1" applyNumberFormat="0" applyAlignment="0" applyProtection="0"/>
    <xf numFmtId="0" fontId="22" fillId="12" borderId="2" applyNumberFormat="0" applyAlignment="0" applyProtection="0"/>
    <xf numFmtId="0" fontId="23" fillId="0" borderId="3" applyNumberFormat="0" applyFill="0" applyAlignment="0" applyProtection="0"/>
    <xf numFmtId="0" fontId="24" fillId="0" borderId="0" applyNumberFormat="0" applyFill="0" applyBorder="0" applyAlignment="0" applyProtection="0"/>
    <xf numFmtId="0" fontId="19" fillId="13"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25" fillId="7" borderId="1" applyNumberFormat="0" applyAlignment="0" applyProtection="0"/>
    <xf numFmtId="167" fontId="17" fillId="0" borderId="0" applyFont="0" applyFill="0" applyBorder="0" applyAlignment="0" applyProtection="0"/>
    <xf numFmtId="0" fontId="26" fillId="17" borderId="0" applyNumberFormat="0" applyBorder="0" applyAlignment="0" applyProtection="0"/>
    <xf numFmtId="165" fontId="17" fillId="0" borderId="0" applyFont="0" applyFill="0" applyBorder="0" applyAlignment="0" applyProtection="0"/>
    <xf numFmtId="0" fontId="27" fillId="7" borderId="0" applyNumberFormat="0" applyBorder="0" applyAlignment="0" applyProtection="0"/>
    <xf numFmtId="0" fontId="17" fillId="0" borderId="0"/>
    <xf numFmtId="0" fontId="35" fillId="0" borderId="0"/>
    <xf numFmtId="0" fontId="17" fillId="0" borderId="0"/>
    <xf numFmtId="0" fontId="17" fillId="0" borderId="0">
      <alignment wrapText="1"/>
    </xf>
    <xf numFmtId="0" fontId="17" fillId="0" borderId="0">
      <alignment wrapText="1"/>
    </xf>
    <xf numFmtId="0" fontId="17" fillId="0" borderId="0"/>
    <xf numFmtId="0" fontId="17" fillId="4" borderId="4" applyNumberFormat="0" applyFont="0" applyAlignment="0" applyProtection="0"/>
    <xf numFmtId="9" fontId="17" fillId="0" borderId="0" applyFont="0" applyFill="0" applyBorder="0" applyAlignment="0" applyProtection="0"/>
    <xf numFmtId="9" fontId="34" fillId="0" borderId="0" applyFont="0" applyFill="0" applyBorder="0" applyAlignment="0" applyProtection="0"/>
    <xf numFmtId="9" fontId="18" fillId="0" borderId="0" applyFont="0" applyFill="0" applyBorder="0" applyAlignment="0" applyProtection="0"/>
    <xf numFmtId="0" fontId="28" fillId="11" borderId="5" applyNumberFormat="0" applyAlignment="0" applyProtection="0"/>
    <xf numFmtId="0" fontId="23" fillId="0" borderId="0" applyNumberFormat="0" applyFill="0" applyBorder="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6" applyNumberFormat="0" applyFill="0" applyAlignment="0" applyProtection="0"/>
    <xf numFmtId="0" fontId="24" fillId="0" borderId="7" applyNumberFormat="0" applyFill="0" applyAlignment="0" applyProtection="0"/>
    <xf numFmtId="0" fontId="32" fillId="0" borderId="8" applyNumberFormat="0" applyFill="0" applyAlignment="0" applyProtection="0"/>
    <xf numFmtId="4" fontId="33" fillId="0" borderId="0" applyNumberFormat="0" applyFill="0" applyBorder="0" applyAlignment="0" applyProtection="0"/>
    <xf numFmtId="44" fontId="17" fillId="0" borderId="0" applyFont="0" applyFill="0" applyBorder="0" applyAlignment="0" applyProtection="0"/>
    <xf numFmtId="0" fontId="16" fillId="0" borderId="0"/>
    <xf numFmtId="0" fontId="38" fillId="0" borderId="13" applyNumberFormat="0" applyFill="0" applyAlignment="0" applyProtection="0"/>
    <xf numFmtId="0" fontId="15" fillId="0" borderId="0"/>
    <xf numFmtId="0" fontId="39" fillId="0" borderId="0" applyNumberFormat="0" applyFill="0" applyBorder="0" applyAlignment="0" applyProtection="0"/>
    <xf numFmtId="0" fontId="40" fillId="0" borderId="14" applyNumberFormat="0" applyFill="0" applyAlignment="0" applyProtection="0"/>
    <xf numFmtId="0" fontId="41" fillId="0" borderId="15" applyNumberFormat="0" applyFill="0" applyAlignment="0" applyProtection="0"/>
    <xf numFmtId="0" fontId="41" fillId="0" borderId="0" applyNumberFormat="0" applyFill="0" applyBorder="0" applyAlignment="0" applyProtection="0"/>
    <xf numFmtId="0" fontId="42" fillId="19" borderId="0" applyNumberFormat="0" applyBorder="0" applyAlignment="0" applyProtection="0"/>
    <xf numFmtId="0" fontId="43" fillId="20" borderId="0" applyNumberFormat="0" applyBorder="0" applyAlignment="0" applyProtection="0"/>
    <xf numFmtId="0" fontId="44" fillId="21" borderId="0" applyNumberFormat="0" applyBorder="0" applyAlignment="0" applyProtection="0"/>
    <xf numFmtId="0" fontId="45" fillId="22" borderId="16" applyNumberFormat="0" applyAlignment="0" applyProtection="0"/>
    <xf numFmtId="0" fontId="46" fillId="23" borderId="17" applyNumberFormat="0" applyAlignment="0" applyProtection="0"/>
    <xf numFmtId="0" fontId="47" fillId="23" borderId="16" applyNumberFormat="0" applyAlignment="0" applyProtection="0"/>
    <xf numFmtId="0" fontId="48" fillId="0" borderId="18" applyNumberFormat="0" applyFill="0" applyAlignment="0" applyProtection="0"/>
    <xf numFmtId="0" fontId="37" fillId="24" borderId="19" applyNumberFormat="0" applyAlignment="0" applyProtection="0"/>
    <xf numFmtId="0" fontId="36" fillId="0" borderId="0" applyNumberFormat="0" applyFill="0" applyBorder="0" applyAlignment="0" applyProtection="0"/>
    <xf numFmtId="0" fontId="15" fillId="25" borderId="20" applyNumberFormat="0" applyFont="0" applyAlignment="0" applyProtection="0"/>
    <xf numFmtId="0" fontId="49" fillId="0" borderId="0" applyNumberFormat="0" applyFill="0" applyBorder="0" applyAlignment="0" applyProtection="0"/>
    <xf numFmtId="0" fontId="50" fillId="0" borderId="21" applyNumberFormat="0" applyFill="0" applyAlignment="0" applyProtection="0"/>
    <xf numFmtId="0" fontId="51" fillId="26" borderId="0" applyNumberFormat="0" applyBorder="0" applyAlignment="0" applyProtection="0"/>
    <xf numFmtId="0" fontId="15" fillId="27" borderId="0" applyNumberFormat="0" applyBorder="0" applyAlignment="0" applyProtection="0"/>
    <xf numFmtId="0" fontId="15" fillId="28" borderId="0" applyNumberFormat="0" applyBorder="0" applyAlignment="0" applyProtection="0"/>
    <xf numFmtId="0" fontId="51" fillId="29" borderId="0" applyNumberFormat="0" applyBorder="0" applyAlignment="0" applyProtection="0"/>
    <xf numFmtId="0" fontId="51" fillId="30" borderId="0" applyNumberFormat="0" applyBorder="0" applyAlignment="0" applyProtection="0"/>
    <xf numFmtId="0" fontId="15" fillId="31" borderId="0" applyNumberFormat="0" applyBorder="0" applyAlignment="0" applyProtection="0"/>
    <xf numFmtId="0" fontId="15" fillId="32" borderId="0" applyNumberFormat="0" applyBorder="0" applyAlignment="0" applyProtection="0"/>
    <xf numFmtId="0" fontId="51" fillId="33" borderId="0" applyNumberFormat="0" applyBorder="0" applyAlignment="0" applyProtection="0"/>
    <xf numFmtId="0" fontId="51" fillId="34" borderId="0" applyNumberFormat="0" applyBorder="0" applyAlignment="0" applyProtection="0"/>
    <xf numFmtId="0" fontId="15" fillId="35" borderId="0" applyNumberFormat="0" applyBorder="0" applyAlignment="0" applyProtection="0"/>
    <xf numFmtId="0" fontId="15" fillId="36" borderId="0" applyNumberFormat="0" applyBorder="0" applyAlignment="0" applyProtection="0"/>
    <xf numFmtId="0" fontId="51" fillId="37" borderId="0" applyNumberFormat="0" applyBorder="0" applyAlignment="0" applyProtection="0"/>
    <xf numFmtId="0" fontId="51" fillId="38"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51" fillId="41" borderId="0" applyNumberFormat="0" applyBorder="0" applyAlignment="0" applyProtection="0"/>
    <xf numFmtId="0" fontId="51" fillId="42"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51" fillId="45" borderId="0" applyNumberFormat="0" applyBorder="0" applyAlignment="0" applyProtection="0"/>
    <xf numFmtId="0" fontId="51" fillId="46" borderId="0" applyNumberFormat="0" applyBorder="0" applyAlignment="0" applyProtection="0"/>
    <xf numFmtId="0" fontId="15" fillId="47" borderId="0" applyNumberFormat="0" applyBorder="0" applyAlignment="0" applyProtection="0"/>
    <xf numFmtId="0" fontId="15" fillId="48" borderId="0" applyNumberFormat="0" applyBorder="0" applyAlignment="0" applyProtection="0"/>
    <xf numFmtId="0" fontId="51" fillId="49" borderId="0" applyNumberFormat="0" applyBorder="0" applyAlignment="0" applyProtection="0"/>
    <xf numFmtId="0" fontId="14" fillId="0" borderId="0"/>
    <xf numFmtId="9" fontId="14" fillId="0" borderId="0" applyFont="0" applyFill="0" applyBorder="0" applyAlignment="0" applyProtection="0"/>
    <xf numFmtId="44" fontId="14" fillId="0" borderId="0" applyFont="0" applyFill="0" applyBorder="0" applyAlignment="0" applyProtection="0"/>
    <xf numFmtId="165" fontId="17" fillId="0" borderId="0" applyFont="0" applyFill="0" applyBorder="0" applyAlignment="0" applyProtection="0"/>
    <xf numFmtId="164" fontId="52" fillId="0" borderId="0" applyFont="0" applyFill="0" applyBorder="0" applyAlignment="0" applyProtection="0"/>
    <xf numFmtId="0" fontId="13" fillId="0" borderId="0"/>
    <xf numFmtId="0" fontId="13" fillId="0" borderId="0"/>
    <xf numFmtId="0" fontId="52" fillId="0" borderId="0"/>
    <xf numFmtId="44" fontId="12" fillId="0" borderId="0" applyFont="0" applyFill="0" applyBorder="0" applyAlignment="0" applyProtection="0"/>
    <xf numFmtId="9" fontId="12" fillId="0" borderId="0" applyFont="0" applyFill="0" applyBorder="0" applyAlignment="0" applyProtection="0"/>
    <xf numFmtId="0" fontId="11" fillId="0" borderId="0"/>
    <xf numFmtId="9" fontId="11" fillId="0" borderId="0" applyFont="0" applyFill="0" applyBorder="0" applyAlignment="0" applyProtection="0"/>
    <xf numFmtId="44" fontId="11" fillId="0" borderId="0" applyFont="0" applyFill="0" applyBorder="0" applyAlignment="0" applyProtection="0"/>
    <xf numFmtId="0" fontId="17" fillId="0" borderId="0"/>
    <xf numFmtId="165" fontId="11" fillId="0" borderId="0" applyFont="0" applyFill="0" applyBorder="0" applyAlignment="0" applyProtection="0"/>
    <xf numFmtId="0" fontId="10" fillId="0" borderId="0"/>
    <xf numFmtId="165" fontId="10" fillId="0" borderId="0" applyFont="0" applyFill="0" applyBorder="0" applyAlignment="0" applyProtection="0"/>
    <xf numFmtId="0" fontId="54" fillId="0" borderId="0" applyNumberFormat="0" applyFill="0" applyBorder="0" applyAlignment="0" applyProtection="0"/>
    <xf numFmtId="165" fontId="52" fillId="0" borderId="0" applyFont="0" applyFill="0" applyBorder="0" applyAlignment="0" applyProtection="0"/>
    <xf numFmtId="9" fontId="9" fillId="0" borderId="0" applyFont="0" applyFill="0" applyBorder="0" applyAlignment="0" applyProtection="0"/>
    <xf numFmtId="0" fontId="8" fillId="0" borderId="0"/>
    <xf numFmtId="0" fontId="8" fillId="0" borderId="0"/>
    <xf numFmtId="0" fontId="7" fillId="0" borderId="0"/>
    <xf numFmtId="0" fontId="6" fillId="0" borderId="0"/>
    <xf numFmtId="169" fontId="6" fillId="0" borderId="0" applyFont="0" applyFill="0" applyBorder="0" applyAlignment="0" applyProtection="0"/>
    <xf numFmtId="170" fontId="6" fillId="0" borderId="0" applyFont="0" applyFill="0" applyBorder="0" applyAlignment="0" applyProtection="0"/>
    <xf numFmtId="9" fontId="6" fillId="0" borderId="0" applyFont="0" applyFill="0" applyBorder="0" applyAlignment="0" applyProtection="0"/>
    <xf numFmtId="0" fontId="5" fillId="0" borderId="0"/>
    <xf numFmtId="9" fontId="17" fillId="0" borderId="0" applyFont="0" applyFill="0" applyBorder="0" applyAlignment="0" applyProtection="0"/>
    <xf numFmtId="0" fontId="5" fillId="0" borderId="0"/>
    <xf numFmtId="9" fontId="5" fillId="0" borderId="0" applyFont="0" applyFill="0" applyBorder="0" applyAlignment="0" applyProtection="0"/>
    <xf numFmtId="166" fontId="17" fillId="0" borderId="0" applyFont="0" applyFill="0" applyBorder="0" applyAlignment="0" applyProtection="0"/>
    <xf numFmtId="170" fontId="17" fillId="0" borderId="0" applyFont="0" applyFill="0" applyBorder="0" applyAlignment="0" applyProtection="0"/>
    <xf numFmtId="169" fontId="4" fillId="0" borderId="0" applyFont="0" applyFill="0" applyBorder="0" applyAlignment="0" applyProtection="0"/>
    <xf numFmtId="0" fontId="3" fillId="0" borderId="0"/>
    <xf numFmtId="9" fontId="3" fillId="0" borderId="0" applyFont="0" applyFill="0" applyBorder="0" applyAlignment="0" applyProtection="0"/>
    <xf numFmtId="43" fontId="17" fillId="0" borderId="0" applyFont="0" applyFill="0" applyBorder="0" applyAlignment="0" applyProtection="0"/>
    <xf numFmtId="0" fontId="2" fillId="0" borderId="0"/>
    <xf numFmtId="9" fontId="1" fillId="0" borderId="0" applyFont="0" applyFill="0" applyBorder="0" applyAlignment="0" applyProtection="0"/>
    <xf numFmtId="44" fontId="65" fillId="0" borderId="0" applyFont="0" applyFill="0" applyBorder="0" applyAlignment="0" applyProtection="0"/>
    <xf numFmtId="0" fontId="104" fillId="0" borderId="0" applyNumberFormat="0" applyFill="0" applyBorder="0" applyAlignment="0" applyProtection="0">
      <alignment vertical="top"/>
      <protection locked="0"/>
    </xf>
  </cellStyleXfs>
  <cellXfs count="612">
    <xf numFmtId="0" fontId="0" fillId="0" borderId="0" xfId="0"/>
    <xf numFmtId="4" fontId="59" fillId="0" borderId="23" xfId="110" applyNumberFormat="1" applyFont="1" applyBorder="1" applyAlignment="1">
      <alignment horizontal="center" vertical="center"/>
    </xf>
    <xf numFmtId="0" fontId="58" fillId="50" borderId="26" xfId="110" applyFont="1" applyFill="1" applyBorder="1" applyAlignment="1">
      <alignment horizontal="center" vertical="center"/>
    </xf>
    <xf numFmtId="0" fontId="58" fillId="50" borderId="27" xfId="110" applyFont="1" applyFill="1" applyBorder="1" applyAlignment="1">
      <alignment horizontal="center" vertical="center"/>
    </xf>
    <xf numFmtId="0" fontId="58" fillId="50" borderId="28" xfId="110" applyFont="1" applyFill="1" applyBorder="1" applyAlignment="1">
      <alignment horizontal="center" vertical="center"/>
    </xf>
    <xf numFmtId="0" fontId="60" fillId="50" borderId="0" xfId="110" applyFont="1" applyFill="1" applyAlignment="1">
      <alignment vertical="center"/>
    </xf>
    <xf numFmtId="0" fontId="59" fillId="50" borderId="0" xfId="110" applyFont="1" applyFill="1" applyAlignment="1">
      <alignment vertical="center"/>
    </xf>
    <xf numFmtId="0" fontId="59" fillId="0" borderId="0" xfId="110" applyFont="1" applyAlignment="1">
      <alignment vertical="center"/>
    </xf>
    <xf numFmtId="0" fontId="59" fillId="50" borderId="12" xfId="110" applyFont="1" applyFill="1" applyBorder="1" applyAlignment="1">
      <alignment horizontal="center" vertical="center"/>
    </xf>
    <xf numFmtId="174" fontId="59" fillId="50" borderId="9" xfId="110" applyNumberFormat="1" applyFont="1" applyFill="1" applyBorder="1" applyAlignment="1">
      <alignment horizontal="center" vertical="center"/>
    </xf>
    <xf numFmtId="0" fontId="59" fillId="50" borderId="11" xfId="110" applyFont="1" applyFill="1" applyBorder="1" applyAlignment="1">
      <alignment horizontal="center" vertical="center"/>
    </xf>
    <xf numFmtId="1" fontId="59" fillId="50" borderId="0" xfId="110" applyNumberFormat="1" applyFont="1" applyFill="1" applyAlignment="1">
      <alignment horizontal="left" vertical="center"/>
    </xf>
    <xf numFmtId="0" fontId="59" fillId="50" borderId="0" xfId="110" applyFont="1" applyFill="1" applyAlignment="1">
      <alignment horizontal="center" vertical="center"/>
    </xf>
    <xf numFmtId="174" fontId="59" fillId="50" borderId="0" xfId="110" applyNumberFormat="1" applyFont="1" applyFill="1" applyAlignment="1">
      <alignment horizontal="center" vertical="center"/>
    </xf>
    <xf numFmtId="1" fontId="59" fillId="50" borderId="0" xfId="110" applyNumberFormat="1" applyFont="1" applyFill="1" applyAlignment="1">
      <alignment vertical="center"/>
    </xf>
    <xf numFmtId="10" fontId="59" fillId="0" borderId="33" xfId="110" applyNumberFormat="1" applyFont="1" applyBorder="1" applyAlignment="1">
      <alignment horizontal="center" vertical="center" wrapText="1"/>
    </xf>
    <xf numFmtId="1" fontId="59" fillId="0" borderId="33" xfId="110" applyNumberFormat="1" applyFont="1" applyBorder="1" applyAlignment="1">
      <alignment horizontal="center" vertical="center" wrapText="1"/>
    </xf>
    <xf numFmtId="44" fontId="59" fillId="0" borderId="34" xfId="53" applyFont="1" applyFill="1" applyBorder="1" applyAlignment="1" applyProtection="1">
      <alignment horizontal="left" vertical="center" wrapText="1"/>
    </xf>
    <xf numFmtId="0" fontId="61" fillId="50" borderId="0" xfId="110" applyFont="1" applyFill="1" applyAlignment="1">
      <alignment vertical="center"/>
    </xf>
    <xf numFmtId="10" fontId="62" fillId="0" borderId="23" xfId="42" applyNumberFormat="1" applyFont="1" applyFill="1" applyBorder="1" applyAlignment="1" applyProtection="1">
      <alignment horizontal="center" vertical="center"/>
    </xf>
    <xf numFmtId="44" fontId="58" fillId="18" borderId="22" xfId="0" applyNumberFormat="1" applyFont="1" applyFill="1" applyBorder="1" applyAlignment="1" applyProtection="1">
      <alignment horizontal="left" vertical="center" wrapText="1"/>
      <protection locked="0"/>
    </xf>
    <xf numFmtId="4" fontId="61" fillId="50" borderId="0" xfId="110" applyNumberFormat="1" applyFont="1" applyFill="1" applyAlignment="1">
      <alignment vertical="center"/>
    </xf>
    <xf numFmtId="168" fontId="62" fillId="0" borderId="23" xfId="128" applyNumberFormat="1" applyFont="1" applyFill="1" applyBorder="1" applyAlignment="1" applyProtection="1">
      <alignment horizontal="left" vertical="center"/>
      <protection locked="0"/>
    </xf>
    <xf numFmtId="0" fontId="59" fillId="0" borderId="0" xfId="110" applyFont="1" applyAlignment="1">
      <alignment horizontal="center" vertical="center"/>
    </xf>
    <xf numFmtId="1" fontId="59" fillId="50" borderId="0" xfId="110" applyNumberFormat="1" applyFont="1" applyFill="1" applyAlignment="1">
      <alignment horizontal="center" vertical="center"/>
    </xf>
    <xf numFmtId="4" fontId="59" fillId="50" borderId="0" xfId="110" applyNumberFormat="1" applyFont="1" applyFill="1" applyAlignment="1">
      <alignment horizontal="center" vertical="center"/>
    </xf>
    <xf numFmtId="4" fontId="60" fillId="50" borderId="0" xfId="110" applyNumberFormat="1" applyFont="1" applyFill="1" applyAlignment="1">
      <alignment horizontal="center" vertical="center"/>
    </xf>
    <xf numFmtId="4" fontId="59" fillId="0" borderId="0" xfId="110" applyNumberFormat="1" applyFont="1" applyAlignment="1">
      <alignment horizontal="center" vertical="center"/>
    </xf>
    <xf numFmtId="3" fontId="59" fillId="50" borderId="24" xfId="110" applyNumberFormat="1" applyFont="1" applyFill="1" applyBorder="1" applyAlignment="1">
      <alignment horizontal="center" vertical="center"/>
    </xf>
    <xf numFmtId="4" fontId="59" fillId="50" borderId="24" xfId="110" applyNumberFormat="1" applyFont="1" applyFill="1" applyBorder="1" applyAlignment="1">
      <alignment horizontal="center" vertical="center"/>
    </xf>
    <xf numFmtId="4" fontId="59" fillId="50" borderId="55" xfId="110" applyNumberFormat="1" applyFont="1" applyFill="1" applyBorder="1" applyAlignment="1">
      <alignment horizontal="center" vertical="center"/>
    </xf>
    <xf numFmtId="10" fontId="57" fillId="50" borderId="0" xfId="42" applyNumberFormat="1" applyFont="1" applyFill="1" applyBorder="1" applyAlignment="1" applyProtection="1">
      <alignment vertical="center"/>
    </xf>
    <xf numFmtId="168" fontId="59" fillId="0" borderId="0" xfId="110" applyNumberFormat="1" applyFont="1" applyAlignment="1">
      <alignment vertical="center"/>
    </xf>
    <xf numFmtId="1" fontId="59" fillId="0" borderId="40" xfId="110" applyNumberFormat="1" applyFont="1" applyBorder="1" applyAlignment="1">
      <alignment horizontal="center" vertical="center"/>
    </xf>
    <xf numFmtId="4" fontId="59" fillId="0" borderId="56" xfId="110" applyNumberFormat="1" applyFont="1" applyBorder="1" applyAlignment="1">
      <alignment horizontal="center" vertical="center"/>
    </xf>
    <xf numFmtId="4" fontId="59" fillId="0" borderId="41" xfId="110" applyNumberFormat="1" applyFont="1" applyBorder="1" applyAlignment="1">
      <alignment horizontal="center" vertical="center"/>
    </xf>
    <xf numFmtId="4" fontId="59" fillId="0" borderId="42" xfId="110" applyNumberFormat="1" applyFont="1" applyBorder="1" applyAlignment="1">
      <alignment horizontal="center" vertical="center"/>
    </xf>
    <xf numFmtId="165" fontId="64" fillId="0" borderId="23" xfId="33" applyFont="1" applyFill="1" applyBorder="1" applyAlignment="1" applyProtection="1"/>
    <xf numFmtId="4" fontId="59" fillId="0" borderId="0" xfId="110" applyNumberFormat="1" applyFont="1" applyAlignment="1">
      <alignment vertical="center"/>
    </xf>
    <xf numFmtId="1" fontId="59" fillId="0" borderId="43" xfId="110" applyNumberFormat="1" applyFont="1" applyBorder="1" applyAlignment="1">
      <alignment horizontal="center" vertical="center"/>
    </xf>
    <xf numFmtId="4" fontId="59" fillId="0" borderId="57" xfId="110" applyNumberFormat="1" applyFont="1" applyBorder="1" applyAlignment="1">
      <alignment horizontal="center" vertical="center"/>
    </xf>
    <xf numFmtId="4" fontId="59" fillId="0" borderId="44" xfId="110" applyNumberFormat="1" applyFont="1" applyBorder="1" applyAlignment="1">
      <alignment horizontal="center" vertical="center"/>
    </xf>
    <xf numFmtId="1" fontId="59" fillId="0" borderId="45" xfId="110" applyNumberFormat="1" applyFont="1" applyBorder="1" applyAlignment="1">
      <alignment horizontal="center" vertical="center"/>
    </xf>
    <xf numFmtId="4" fontId="59" fillId="0" borderId="58" xfId="110" applyNumberFormat="1" applyFont="1" applyBorder="1" applyAlignment="1">
      <alignment horizontal="center" vertical="center"/>
    </xf>
    <xf numFmtId="4" fontId="59" fillId="0" borderId="46" xfId="110" applyNumberFormat="1" applyFont="1" applyBorder="1" applyAlignment="1">
      <alignment horizontal="center" vertical="center"/>
    </xf>
    <xf numFmtId="4" fontId="59" fillId="0" borderId="47" xfId="110" applyNumberFormat="1" applyFont="1" applyBorder="1" applyAlignment="1">
      <alignment horizontal="center" vertical="center"/>
    </xf>
    <xf numFmtId="165" fontId="64" fillId="0" borderId="53" xfId="33" applyFont="1" applyFill="1" applyBorder="1" applyAlignment="1" applyProtection="1"/>
    <xf numFmtId="165" fontId="64" fillId="0" borderId="54" xfId="33" applyFont="1" applyFill="1" applyBorder="1" applyAlignment="1" applyProtection="1"/>
    <xf numFmtId="0" fontId="53" fillId="51" borderId="49" xfId="110" applyFont="1" applyFill="1" applyBorder="1" applyAlignment="1">
      <alignment horizontal="center" vertical="center"/>
    </xf>
    <xf numFmtId="0" fontId="53" fillId="51" borderId="50" xfId="110" applyFont="1" applyFill="1" applyBorder="1" applyAlignment="1">
      <alignment horizontal="center" vertical="center"/>
    </xf>
    <xf numFmtId="0" fontId="53" fillId="51" borderId="51" xfId="110" applyFont="1" applyFill="1" applyBorder="1" applyAlignment="1">
      <alignment horizontal="center" vertical="center"/>
    </xf>
    <xf numFmtId="0" fontId="59" fillId="0" borderId="52" xfId="110" applyFont="1" applyBorder="1" applyAlignment="1">
      <alignment horizontal="center" vertical="center"/>
    </xf>
    <xf numFmtId="4" fontId="59" fillId="0" borderId="52" xfId="110" applyNumberFormat="1" applyFont="1" applyBorder="1" applyAlignment="1">
      <alignment horizontal="center" vertical="center"/>
    </xf>
    <xf numFmtId="168" fontId="58" fillId="52" borderId="23" xfId="42" applyNumberFormat="1" applyFont="1" applyFill="1" applyBorder="1" applyAlignment="1" applyProtection="1">
      <alignment horizontal="left" vertical="center"/>
    </xf>
    <xf numFmtId="0" fontId="63" fillId="52" borderId="23" xfId="110" applyFont="1" applyFill="1" applyBorder="1" applyAlignment="1">
      <alignment horizontal="center" vertical="center"/>
    </xf>
    <xf numFmtId="173" fontId="59" fillId="52" borderId="23" xfId="110" applyNumberFormat="1" applyFont="1" applyFill="1" applyBorder="1" applyAlignment="1">
      <alignment horizontal="center" vertical="center"/>
    </xf>
    <xf numFmtId="172" fontId="59" fillId="52" borderId="23" xfId="110" applyNumberFormat="1" applyFont="1" applyFill="1" applyBorder="1" applyAlignment="1">
      <alignment horizontal="center" vertical="center"/>
    </xf>
    <xf numFmtId="0" fontId="53" fillId="53" borderId="30" xfId="110" applyFont="1" applyFill="1" applyBorder="1" applyAlignment="1">
      <alignment horizontal="center" vertical="center" wrapText="1"/>
    </xf>
    <xf numFmtId="0" fontId="53" fillId="53" borderId="31" xfId="110" applyFont="1" applyFill="1" applyBorder="1" applyAlignment="1">
      <alignment horizontal="center" vertical="center" wrapText="1"/>
    </xf>
    <xf numFmtId="0" fontId="53" fillId="53" borderId="23" xfId="110" applyFont="1" applyFill="1" applyBorder="1" applyAlignment="1">
      <alignment horizontal="center" vertical="center"/>
    </xf>
    <xf numFmtId="44" fontId="53" fillId="53" borderId="39" xfId="53" applyFont="1" applyFill="1" applyBorder="1" applyAlignment="1" applyProtection="1">
      <alignment horizontal="center" vertical="center" wrapText="1"/>
    </xf>
    <xf numFmtId="0" fontId="53" fillId="54" borderId="23" xfId="110" applyFont="1" applyFill="1" applyBorder="1" applyAlignment="1">
      <alignment horizontal="center" vertical="center"/>
    </xf>
    <xf numFmtId="171" fontId="53" fillId="54" borderId="23" xfId="110" applyNumberFormat="1" applyFont="1" applyFill="1" applyBorder="1" applyAlignment="1">
      <alignment horizontal="center" vertical="center"/>
    </xf>
    <xf numFmtId="10" fontId="53" fillId="53" borderId="23" xfId="42" applyNumberFormat="1" applyFont="1" applyFill="1" applyBorder="1" applyAlignment="1" applyProtection="1">
      <alignment horizontal="center" vertical="center"/>
    </xf>
    <xf numFmtId="2" fontId="53" fillId="53" borderId="0" xfId="110" applyNumberFormat="1" applyFont="1" applyFill="1" applyAlignment="1">
      <alignment horizontal="center" vertical="center" wrapText="1"/>
    </xf>
    <xf numFmtId="0" fontId="68" fillId="56" borderId="60" xfId="35" applyFont="1" applyFill="1" applyBorder="1" applyProtection="1">
      <protection hidden="1"/>
    </xf>
    <xf numFmtId="175" fontId="69" fillId="0" borderId="61" xfId="0" applyNumberFormat="1" applyFont="1" applyBorder="1" applyAlignment="1" applyProtection="1">
      <alignment horizontal="left"/>
      <protection locked="0"/>
    </xf>
    <xf numFmtId="0" fontId="68" fillId="56" borderId="62" xfId="35" applyFont="1" applyFill="1" applyBorder="1" applyProtection="1">
      <protection hidden="1"/>
    </xf>
    <xf numFmtId="1" fontId="69" fillId="0" borderId="63" xfId="0" applyNumberFormat="1" applyFont="1" applyBorder="1" applyAlignment="1" applyProtection="1">
      <alignment horizontal="left"/>
      <protection locked="0"/>
    </xf>
    <xf numFmtId="0" fontId="68" fillId="56" borderId="64" xfId="35" applyFont="1" applyFill="1" applyBorder="1" applyProtection="1">
      <protection hidden="1"/>
    </xf>
    <xf numFmtId="0" fontId="69" fillId="0" borderId="65" xfId="0" applyFont="1" applyBorder="1" applyAlignment="1" applyProtection="1">
      <alignment horizontal="left"/>
      <protection locked="0"/>
    </xf>
    <xf numFmtId="0" fontId="71" fillId="0" borderId="65" xfId="0" applyFont="1" applyBorder="1" applyAlignment="1" applyProtection="1">
      <alignment horizontal="left"/>
      <protection locked="0"/>
    </xf>
    <xf numFmtId="1" fontId="69" fillId="0" borderId="65" xfId="0" applyNumberFormat="1" applyFont="1" applyBorder="1" applyAlignment="1" applyProtection="1">
      <alignment horizontal="left"/>
      <protection locked="0"/>
    </xf>
    <xf numFmtId="175" fontId="69" fillId="0" borderId="65" xfId="0" applyNumberFormat="1" applyFont="1" applyBorder="1" applyAlignment="1" applyProtection="1">
      <alignment horizontal="left"/>
      <protection locked="0"/>
    </xf>
    <xf numFmtId="176" fontId="69" fillId="0" borderId="65" xfId="0" applyNumberFormat="1" applyFont="1" applyBorder="1" applyAlignment="1" applyProtection="1">
      <alignment horizontal="left"/>
      <protection locked="0"/>
    </xf>
    <xf numFmtId="0" fontId="68" fillId="57" borderId="60" xfId="35" applyFont="1" applyFill="1" applyBorder="1" applyProtection="1">
      <protection hidden="1"/>
    </xf>
    <xf numFmtId="0" fontId="68" fillId="57" borderId="64" xfId="35" applyFont="1" applyFill="1" applyBorder="1" applyProtection="1">
      <protection hidden="1"/>
    </xf>
    <xf numFmtId="176" fontId="72" fillId="0" borderId="65" xfId="0" applyNumberFormat="1" applyFont="1" applyBorder="1" applyAlignment="1" applyProtection="1">
      <alignment horizontal="left" wrapText="1"/>
      <protection locked="0"/>
    </xf>
    <xf numFmtId="0" fontId="68" fillId="57" borderId="67" xfId="35" applyFont="1" applyFill="1" applyBorder="1" applyProtection="1">
      <protection hidden="1"/>
    </xf>
    <xf numFmtId="0" fontId="68" fillId="57" borderId="69" xfId="35" applyFont="1" applyFill="1" applyBorder="1" applyAlignment="1" applyProtection="1">
      <alignment horizontal="center" vertical="center" wrapText="1"/>
      <protection hidden="1"/>
    </xf>
    <xf numFmtId="0" fontId="68" fillId="59" borderId="71" xfId="35" applyFont="1" applyFill="1" applyBorder="1" applyProtection="1">
      <protection hidden="1"/>
    </xf>
    <xf numFmtId="0" fontId="73" fillId="0" borderId="72" xfId="35" applyFont="1" applyBorder="1" applyProtection="1">
      <protection locked="0"/>
    </xf>
    <xf numFmtId="0" fontId="68" fillId="59" borderId="73" xfId="35" applyFont="1" applyFill="1" applyBorder="1" applyProtection="1">
      <protection hidden="1"/>
    </xf>
    <xf numFmtId="0" fontId="74" fillId="0" borderId="74" xfId="35" applyFont="1" applyBorder="1" applyProtection="1">
      <protection locked="0"/>
    </xf>
    <xf numFmtId="176" fontId="74" fillId="0" borderId="74" xfId="100" applyNumberFormat="1" applyFont="1" applyBorder="1" applyAlignment="1" applyProtection="1">
      <alignment horizontal="left"/>
      <protection locked="0"/>
    </xf>
    <xf numFmtId="0" fontId="69" fillId="0" borderId="74" xfId="0" applyFont="1" applyBorder="1" applyProtection="1">
      <protection locked="0"/>
    </xf>
    <xf numFmtId="177" fontId="69" fillId="0" borderId="74" xfId="42" applyNumberFormat="1" applyFont="1" applyBorder="1" applyAlignment="1" applyProtection="1">
      <alignment horizontal="left"/>
      <protection locked="0"/>
    </xf>
    <xf numFmtId="175" fontId="69" fillId="0" borderId="74" xfId="0" applyNumberFormat="1" applyFont="1" applyBorder="1" applyAlignment="1" applyProtection="1">
      <alignment horizontal="left"/>
      <protection locked="0"/>
    </xf>
    <xf numFmtId="0" fontId="68" fillId="59" borderId="69" xfId="35" applyFont="1" applyFill="1" applyBorder="1" applyAlignment="1" applyProtection="1">
      <alignment wrapText="1"/>
      <protection hidden="1"/>
    </xf>
    <xf numFmtId="0" fontId="69" fillId="0" borderId="76" xfId="0" applyFont="1" applyBorder="1" applyProtection="1">
      <protection locked="0"/>
    </xf>
    <xf numFmtId="175" fontId="66" fillId="59" borderId="77" xfId="0" applyNumberFormat="1" applyFont="1" applyFill="1" applyBorder="1" applyAlignment="1" applyProtection="1">
      <alignment horizontal="center"/>
      <protection hidden="1"/>
    </xf>
    <xf numFmtId="175" fontId="66" fillId="55" borderId="77" xfId="0" applyNumberFormat="1" applyFont="1" applyFill="1" applyBorder="1" applyAlignment="1" applyProtection="1">
      <alignment horizontal="center"/>
      <protection hidden="1"/>
    </xf>
    <xf numFmtId="0" fontId="66" fillId="55" borderId="77" xfId="0" applyFont="1" applyFill="1" applyBorder="1" applyAlignment="1" applyProtection="1">
      <alignment horizontal="center"/>
      <protection hidden="1"/>
    </xf>
    <xf numFmtId="0" fontId="69" fillId="59" borderId="78" xfId="0" applyFont="1" applyFill="1" applyBorder="1" applyAlignment="1" applyProtection="1">
      <alignment horizontal="center"/>
      <protection hidden="1"/>
    </xf>
    <xf numFmtId="0" fontId="69" fillId="0" borderId="78" xfId="0" applyFont="1" applyBorder="1" applyProtection="1">
      <protection locked="0"/>
    </xf>
    <xf numFmtId="178" fontId="69" fillId="0" borderId="78" xfId="0" applyNumberFormat="1" applyFont="1" applyBorder="1" applyProtection="1">
      <protection locked="0"/>
    </xf>
    <xf numFmtId="178" fontId="69" fillId="0" borderId="78" xfId="0" applyNumberFormat="1" applyFont="1" applyBorder="1" applyAlignment="1" applyProtection="1">
      <alignment horizontal="left"/>
      <protection locked="0"/>
    </xf>
    <xf numFmtId="0" fontId="69" fillId="0" borderId="78" xfId="0" applyFont="1" applyBorder="1" applyAlignment="1" applyProtection="1">
      <alignment horizontal="left"/>
      <protection locked="0"/>
    </xf>
    <xf numFmtId="0" fontId="69" fillId="0" borderId="0" xfId="0" applyFont="1" applyProtection="1">
      <protection locked="0"/>
    </xf>
    <xf numFmtId="0" fontId="66" fillId="0" borderId="78" xfId="0" applyFont="1" applyBorder="1" applyAlignment="1" applyProtection="1">
      <alignment horizontal="left"/>
      <protection locked="0"/>
    </xf>
    <xf numFmtId="0" fontId="68" fillId="55" borderId="78" xfId="35" applyFont="1" applyFill="1" applyBorder="1" applyProtection="1">
      <protection hidden="1"/>
    </xf>
    <xf numFmtId="178" fontId="74" fillId="55" borderId="78" xfId="35" applyNumberFormat="1" applyFont="1" applyFill="1" applyBorder="1" applyProtection="1">
      <protection hidden="1"/>
    </xf>
    <xf numFmtId="0" fontId="69" fillId="0" borderId="0" xfId="0" applyFont="1" applyAlignment="1" applyProtection="1">
      <alignment horizontal="left"/>
      <protection locked="0"/>
    </xf>
    <xf numFmtId="0" fontId="66" fillId="0" borderId="0" xfId="0" applyFont="1" applyAlignment="1" applyProtection="1">
      <alignment horizontal="left"/>
      <protection hidden="1"/>
    </xf>
    <xf numFmtId="0" fontId="69" fillId="0" borderId="0" xfId="0" applyFont="1" applyProtection="1">
      <protection hidden="1"/>
    </xf>
    <xf numFmtId="0" fontId="66" fillId="0" borderId="0" xfId="0" applyFont="1" applyProtection="1">
      <protection locked="0"/>
    </xf>
    <xf numFmtId="0" fontId="69" fillId="0" borderId="0" xfId="0" applyFont="1" applyAlignment="1" applyProtection="1">
      <alignment horizontal="left"/>
      <protection hidden="1"/>
    </xf>
    <xf numFmtId="175" fontId="69" fillId="0" borderId="0" xfId="0" applyNumberFormat="1" applyFont="1" applyProtection="1">
      <protection locked="0"/>
    </xf>
    <xf numFmtId="0" fontId="66" fillId="59" borderId="0" xfId="0" applyFont="1" applyFill="1" applyProtection="1">
      <protection hidden="1"/>
    </xf>
    <xf numFmtId="0" fontId="69" fillId="59" borderId="0" xfId="0" applyFont="1" applyFill="1" applyProtection="1">
      <protection hidden="1"/>
    </xf>
    <xf numFmtId="0" fontId="17" fillId="0" borderId="0" xfId="35"/>
    <xf numFmtId="0" fontId="70" fillId="0" borderId="0" xfId="35" applyFont="1"/>
    <xf numFmtId="0" fontId="70" fillId="0" borderId="0" xfId="35" applyFont="1" applyAlignment="1">
      <alignment horizontal="center"/>
    </xf>
    <xf numFmtId="0" fontId="17" fillId="0" borderId="79" xfId="35" applyBorder="1"/>
    <xf numFmtId="0" fontId="75" fillId="0" borderId="79" xfId="35" applyFont="1" applyBorder="1"/>
    <xf numFmtId="179" fontId="77" fillId="0" borderId="79" xfId="35" applyNumberFormat="1" applyFont="1" applyBorder="1"/>
    <xf numFmtId="0" fontId="77" fillId="0" borderId="0" xfId="35" applyFont="1" applyAlignment="1">
      <alignment horizontal="left"/>
    </xf>
    <xf numFmtId="0" fontId="79" fillId="0" borderId="0" xfId="35" applyFont="1" applyAlignment="1">
      <alignment horizontal="left"/>
    </xf>
    <xf numFmtId="0" fontId="78" fillId="0" borderId="0" xfId="35" applyFont="1" applyAlignment="1">
      <alignment horizontal="center"/>
    </xf>
    <xf numFmtId="0" fontId="78" fillId="0" borderId="0" xfId="35" applyFont="1" applyAlignment="1">
      <alignment horizontal="left"/>
    </xf>
    <xf numFmtId="0" fontId="75" fillId="0" borderId="0" xfId="35" applyFont="1"/>
    <xf numFmtId="0" fontId="75" fillId="0" borderId="0" xfId="35" applyFont="1" applyAlignment="1">
      <alignment horizontal="left"/>
    </xf>
    <xf numFmtId="0" fontId="80" fillId="0" borderId="0" xfId="35" applyFont="1" applyAlignment="1">
      <alignment horizontal="center"/>
    </xf>
    <xf numFmtId="0" fontId="80" fillId="0" borderId="0" xfId="35" applyFont="1"/>
    <xf numFmtId="1" fontId="80" fillId="0" borderId="0" xfId="35" applyNumberFormat="1" applyFont="1" applyAlignment="1">
      <alignment horizontal="left"/>
    </xf>
    <xf numFmtId="180" fontId="80" fillId="0" borderId="0" xfId="35" applyNumberFormat="1" applyFont="1" applyAlignment="1">
      <alignment horizontal="left"/>
    </xf>
    <xf numFmtId="176" fontId="80" fillId="0" borderId="0" xfId="35" applyNumberFormat="1" applyFont="1" applyAlignment="1">
      <alignment horizontal="left"/>
    </xf>
    <xf numFmtId="44" fontId="80" fillId="0" borderId="0" xfId="53" applyFont="1" applyBorder="1" applyProtection="1"/>
    <xf numFmtId="0" fontId="76" fillId="0" borderId="0" xfId="35" applyFont="1"/>
    <xf numFmtId="0" fontId="77" fillId="0" borderId="0" xfId="35" applyFont="1"/>
    <xf numFmtId="0" fontId="76" fillId="0" borderId="0" xfId="35" applyFont="1" applyAlignment="1">
      <alignment horizontal="left"/>
    </xf>
    <xf numFmtId="44" fontId="76" fillId="0" borderId="0" xfId="53" applyFont="1" applyBorder="1" applyProtection="1"/>
    <xf numFmtId="0" fontId="78" fillId="0" borderId="0" xfId="35" applyFont="1"/>
    <xf numFmtId="0" fontId="80" fillId="0" borderId="0" xfId="35" applyFont="1" applyAlignment="1">
      <alignment horizontal="left"/>
    </xf>
    <xf numFmtId="176" fontId="80" fillId="0" borderId="0" xfId="100" applyNumberFormat="1" applyFont="1" applyBorder="1" applyAlignment="1" applyProtection="1">
      <alignment horizontal="left"/>
    </xf>
    <xf numFmtId="178" fontId="67" fillId="0" borderId="0" xfId="100" applyNumberFormat="1" applyFont="1" applyBorder="1" applyAlignment="1" applyProtection="1">
      <alignment horizontal="right"/>
    </xf>
    <xf numFmtId="178" fontId="17" fillId="0" borderId="0" xfId="35" applyNumberFormat="1" applyAlignment="1">
      <alignment horizontal="center"/>
    </xf>
    <xf numFmtId="171" fontId="70" fillId="60" borderId="80" xfId="100" applyNumberFormat="1" applyFont="1" applyFill="1" applyBorder="1" applyProtection="1"/>
    <xf numFmtId="0" fontId="81" fillId="0" borderId="0" xfId="35" applyFont="1"/>
    <xf numFmtId="0" fontId="17" fillId="0" borderId="0" xfId="35" applyProtection="1">
      <protection locked="0"/>
    </xf>
    <xf numFmtId="171" fontId="75" fillId="0" borderId="0" xfId="35" applyNumberFormat="1" applyFont="1"/>
    <xf numFmtId="178" fontId="80" fillId="0" borderId="0" xfId="35" applyNumberFormat="1" applyFont="1"/>
    <xf numFmtId="182" fontId="80" fillId="0" borderId="0" xfId="35" applyNumberFormat="1" applyFont="1" applyAlignment="1">
      <alignment horizontal="center"/>
    </xf>
    <xf numFmtId="177" fontId="80" fillId="0" borderId="0" xfId="35" applyNumberFormat="1" applyFont="1" applyAlignment="1">
      <alignment horizontal="left"/>
    </xf>
    <xf numFmtId="177" fontId="82" fillId="0" borderId="0" xfId="43" applyNumberFormat="1" applyFont="1" applyBorder="1" applyAlignment="1" applyProtection="1">
      <alignment horizontal="left"/>
    </xf>
    <xf numFmtId="171" fontId="80" fillId="0" borderId="0" xfId="35" applyNumberFormat="1" applyFont="1"/>
    <xf numFmtId="176" fontId="83" fillId="0" borderId="0" xfId="100" applyNumberFormat="1" applyFont="1" applyBorder="1" applyProtection="1"/>
    <xf numFmtId="177" fontId="76" fillId="0" borderId="0" xfId="35" applyNumberFormat="1" applyFont="1" applyAlignment="1">
      <alignment horizontal="left"/>
    </xf>
    <xf numFmtId="176" fontId="70" fillId="0" borderId="80" xfId="35" applyNumberFormat="1" applyFont="1" applyBorder="1"/>
    <xf numFmtId="176" fontId="70" fillId="0" borderId="0" xfId="35" applyNumberFormat="1" applyFont="1"/>
    <xf numFmtId="0" fontId="80" fillId="0" borderId="9" xfId="35" applyFont="1" applyBorder="1"/>
    <xf numFmtId="0" fontId="17" fillId="0" borderId="0" xfId="35" applyAlignment="1">
      <alignment horizontal="left"/>
    </xf>
    <xf numFmtId="0" fontId="84" fillId="0" borderId="0" xfId="35" applyFont="1"/>
    <xf numFmtId="0" fontId="0" fillId="61" borderId="0" xfId="0" applyFill="1"/>
    <xf numFmtId="0" fontId="92" fillId="61" borderId="0" xfId="0" applyFont="1" applyFill="1"/>
    <xf numFmtId="0" fontId="93" fillId="61" borderId="0" xfId="0" applyFont="1" applyFill="1"/>
    <xf numFmtId="0" fontId="95" fillId="61" borderId="75" xfId="0" applyFont="1" applyFill="1" applyBorder="1" applyAlignment="1">
      <alignment vertical="center"/>
    </xf>
    <xf numFmtId="0" fontId="17" fillId="61" borderId="81" xfId="0" applyFont="1" applyFill="1" applyBorder="1" applyAlignment="1">
      <alignment vertical="center"/>
    </xf>
    <xf numFmtId="0" fontId="95" fillId="61" borderId="81" xfId="0" applyFont="1" applyFill="1" applyBorder="1" applyAlignment="1">
      <alignment vertical="center"/>
    </xf>
    <xf numFmtId="0" fontId="96" fillId="61" borderId="0" xfId="0" applyFont="1" applyFill="1"/>
    <xf numFmtId="0" fontId="17" fillId="61" borderId="0" xfId="0" applyFont="1" applyFill="1"/>
    <xf numFmtId="0" fontId="0" fillId="0" borderId="78" xfId="0" applyBorder="1"/>
    <xf numFmtId="0" fontId="0" fillId="61" borderId="83" xfId="0" applyFill="1" applyBorder="1"/>
    <xf numFmtId="0" fontId="17" fillId="61" borderId="0" xfId="0" applyFont="1" applyFill="1" applyAlignment="1">
      <alignment vertical="center"/>
    </xf>
    <xf numFmtId="0" fontId="100" fillId="61" borderId="75" xfId="0" applyFont="1" applyFill="1" applyBorder="1" applyAlignment="1">
      <alignment vertical="center"/>
    </xf>
    <xf numFmtId="0" fontId="0" fillId="61" borderId="81" xfId="0" applyFill="1" applyBorder="1"/>
    <xf numFmtId="0" fontId="100" fillId="61" borderId="12" xfId="0" applyFont="1" applyFill="1" applyBorder="1"/>
    <xf numFmtId="0" fontId="102" fillId="61" borderId="9" xfId="0" applyFont="1" applyFill="1" applyBorder="1"/>
    <xf numFmtId="0" fontId="33" fillId="61" borderId="0" xfId="0" applyFont="1" applyFill="1"/>
    <xf numFmtId="0" fontId="0" fillId="61" borderId="81" xfId="0" applyFill="1" applyBorder="1" applyAlignment="1">
      <alignment horizontal="left" vertical="center"/>
    </xf>
    <xf numFmtId="0" fontId="0" fillId="61" borderId="0" xfId="0" applyFill="1" applyAlignment="1">
      <alignment horizontal="left" vertical="center"/>
    </xf>
    <xf numFmtId="0" fontId="97" fillId="61" borderId="0" xfId="0" applyFont="1" applyFill="1"/>
    <xf numFmtId="0" fontId="17" fillId="18" borderId="0" xfId="0" applyFont="1" applyFill="1" applyAlignment="1">
      <alignment horizontal="left" vertical="center" wrapText="1"/>
    </xf>
    <xf numFmtId="0" fontId="86" fillId="18" borderId="0" xfId="0" applyFont="1" applyFill="1" applyAlignment="1">
      <alignment horizontal="left" vertical="center"/>
    </xf>
    <xf numFmtId="0" fontId="94" fillId="61" borderId="0" xfId="0" applyFont="1" applyFill="1"/>
    <xf numFmtId="0" fontId="0" fillId="62" borderId="0" xfId="0" applyFill="1"/>
    <xf numFmtId="0" fontId="17" fillId="18" borderId="0" xfId="0" applyFont="1" applyFill="1" applyAlignment="1">
      <alignment vertical="center"/>
    </xf>
    <xf numFmtId="0" fontId="17" fillId="18" borderId="27" xfId="0" applyFont="1" applyFill="1" applyBorder="1" applyAlignment="1">
      <alignment vertical="center"/>
    </xf>
    <xf numFmtId="0" fontId="17" fillId="18" borderId="9" xfId="0" applyFont="1" applyFill="1" applyBorder="1" applyAlignment="1">
      <alignment vertical="center"/>
    </xf>
    <xf numFmtId="0" fontId="17" fillId="18" borderId="28" xfId="0" applyFont="1" applyFill="1" applyBorder="1" applyAlignment="1">
      <alignment vertical="center"/>
    </xf>
    <xf numFmtId="0" fontId="17" fillId="18" borderId="11" xfId="0" applyFont="1" applyFill="1" applyBorder="1" applyAlignment="1">
      <alignment vertical="center"/>
    </xf>
    <xf numFmtId="0" fontId="0" fillId="18" borderId="0" xfId="0" applyFill="1"/>
    <xf numFmtId="0" fontId="97" fillId="62" borderId="81" xfId="0" applyFont="1" applyFill="1" applyBorder="1" applyProtection="1">
      <protection locked="0"/>
    </xf>
    <xf numFmtId="0" fontId="97" fillId="62" borderId="82" xfId="0" applyFont="1" applyFill="1" applyBorder="1" applyProtection="1">
      <protection locked="0"/>
    </xf>
    <xf numFmtId="0" fontId="107" fillId="61" borderId="12" xfId="0" applyFont="1" applyFill="1" applyBorder="1"/>
    <xf numFmtId="0" fontId="107" fillId="61" borderId="75" xfId="0" applyFont="1" applyFill="1" applyBorder="1" applyAlignment="1">
      <alignment vertical="center"/>
    </xf>
    <xf numFmtId="0" fontId="96" fillId="61" borderId="81" xfId="0" applyFont="1" applyFill="1" applyBorder="1"/>
    <xf numFmtId="0" fontId="95" fillId="61" borderId="75" xfId="0" applyFont="1" applyFill="1" applyBorder="1"/>
    <xf numFmtId="0" fontId="95" fillId="61" borderId="75" xfId="0" applyFont="1" applyFill="1" applyBorder="1" applyAlignment="1">
      <alignment horizontal="left" vertical="center"/>
    </xf>
    <xf numFmtId="0" fontId="95" fillId="0" borderId="0" xfId="0" applyFont="1" applyAlignment="1">
      <alignment horizontal="left" vertical="top"/>
    </xf>
    <xf numFmtId="0" fontId="95" fillId="61" borderId="0" xfId="0" applyFont="1" applyFill="1" applyAlignment="1">
      <alignment horizontal="left" vertical="top"/>
    </xf>
    <xf numFmtId="0" fontId="109" fillId="64" borderId="87" xfId="35" applyFont="1" applyFill="1" applyBorder="1" applyAlignment="1">
      <alignment vertical="center"/>
    </xf>
    <xf numFmtId="0" fontId="109" fillId="64" borderId="88" xfId="35" applyFont="1" applyFill="1" applyBorder="1" applyAlignment="1">
      <alignment vertical="center"/>
    </xf>
    <xf numFmtId="0" fontId="110" fillId="64" borderId="92" xfId="0" applyFont="1" applyFill="1" applyBorder="1" applyAlignment="1">
      <alignment horizontal="left"/>
    </xf>
    <xf numFmtId="0" fontId="110" fillId="64" borderId="93" xfId="0" applyFont="1" applyFill="1" applyBorder="1"/>
    <xf numFmtId="0" fontId="109" fillId="64" borderId="93" xfId="0" applyFont="1" applyFill="1" applyBorder="1" applyAlignment="1">
      <alignment vertical="top"/>
    </xf>
    <xf numFmtId="0" fontId="110" fillId="64" borderId="93" xfId="0" applyFont="1" applyFill="1" applyBorder="1" applyAlignment="1">
      <alignment vertical="top"/>
    </xf>
    <xf numFmtId="0" fontId="110" fillId="64" borderId="94" xfId="0" applyFont="1" applyFill="1" applyBorder="1" applyAlignment="1">
      <alignment vertical="top"/>
    </xf>
    <xf numFmtId="0" fontId="109" fillId="65" borderId="87" xfId="0" applyFont="1" applyFill="1" applyBorder="1" applyAlignment="1">
      <alignment horizontal="left"/>
    </xf>
    <xf numFmtId="0" fontId="109" fillId="65" borderId="88" xfId="0" applyFont="1" applyFill="1" applyBorder="1"/>
    <xf numFmtId="0" fontId="109" fillId="65" borderId="95" xfId="0" applyFont="1" applyFill="1" applyBorder="1" applyAlignment="1">
      <alignment horizontal="left"/>
    </xf>
    <xf numFmtId="0" fontId="109" fillId="65" borderId="95" xfId="0" applyFont="1" applyFill="1" applyBorder="1" applyAlignment="1">
      <alignment horizontal="center"/>
    </xf>
    <xf numFmtId="0" fontId="113" fillId="66" borderId="87" xfId="0" applyFont="1" applyFill="1" applyBorder="1" applyAlignment="1">
      <alignment horizontal="left" vertical="center"/>
    </xf>
    <xf numFmtId="0" fontId="109" fillId="65" borderId="87" xfId="0" applyFont="1" applyFill="1" applyBorder="1" applyAlignment="1">
      <alignment horizontal="left" vertical="center"/>
    </xf>
    <xf numFmtId="0" fontId="109" fillId="65" borderId="96" xfId="0" applyFont="1" applyFill="1" applyBorder="1" applyAlignment="1">
      <alignment vertical="center"/>
    </xf>
    <xf numFmtId="0" fontId="109" fillId="65" borderId="88" xfId="0" applyFont="1" applyFill="1" applyBorder="1" applyAlignment="1">
      <alignment vertical="center"/>
    </xf>
    <xf numFmtId="0" fontId="109" fillId="65" borderId="95" xfId="0" applyFont="1" applyFill="1" applyBorder="1" applyAlignment="1">
      <alignment vertical="center"/>
    </xf>
    <xf numFmtId="0" fontId="109" fillId="65" borderId="87" xfId="0" applyFont="1" applyFill="1" applyBorder="1" applyAlignment="1">
      <alignment vertical="center"/>
    </xf>
    <xf numFmtId="0" fontId="109" fillId="64" borderId="87" xfId="35" applyFont="1" applyFill="1" applyBorder="1" applyAlignment="1">
      <alignment horizontal="left" vertical="center"/>
    </xf>
    <xf numFmtId="0" fontId="115" fillId="64" borderId="96" xfId="35" applyFont="1" applyFill="1" applyBorder="1" applyAlignment="1">
      <alignment vertical="center"/>
    </xf>
    <xf numFmtId="0" fontId="109" fillId="64" borderId="96" xfId="35" applyFont="1" applyFill="1" applyBorder="1" applyAlignment="1">
      <alignment vertical="center"/>
    </xf>
    <xf numFmtId="0" fontId="109" fillId="64" borderId="96" xfId="0" applyFont="1" applyFill="1" applyBorder="1" applyAlignment="1">
      <alignment vertical="center"/>
    </xf>
    <xf numFmtId="0" fontId="109" fillId="64" borderId="88" xfId="0" applyFont="1" applyFill="1" applyBorder="1" applyAlignment="1">
      <alignment vertical="center"/>
    </xf>
    <xf numFmtId="0" fontId="109" fillId="64" borderId="95" xfId="35" applyFont="1" applyFill="1" applyBorder="1" applyAlignment="1">
      <alignment vertical="center"/>
    </xf>
    <xf numFmtId="0" fontId="109" fillId="64" borderId="95" xfId="0" applyFont="1" applyFill="1" applyBorder="1" applyAlignment="1">
      <alignment vertical="center"/>
    </xf>
    <xf numFmtId="0" fontId="115" fillId="64" borderId="95" xfId="35" applyFont="1" applyFill="1" applyBorder="1" applyAlignment="1">
      <alignment vertical="center"/>
    </xf>
    <xf numFmtId="0" fontId="109" fillId="64" borderId="87" xfId="0" applyFont="1" applyFill="1" applyBorder="1" applyAlignment="1">
      <alignment horizontal="left" vertical="top"/>
    </xf>
    <xf numFmtId="0" fontId="115" fillId="64" borderId="88" xfId="0" applyFont="1" applyFill="1" applyBorder="1"/>
    <xf numFmtId="0" fontId="109" fillId="64" borderId="95" xfId="0" applyFont="1" applyFill="1" applyBorder="1"/>
    <xf numFmtId="0" fontId="109" fillId="64" borderId="87" xfId="0" applyFont="1" applyFill="1" applyBorder="1"/>
    <xf numFmtId="0" fontId="109" fillId="64" borderId="88" xfId="0" applyFont="1" applyFill="1" applyBorder="1"/>
    <xf numFmtId="0" fontId="115" fillId="64" borderId="87" xfId="0" applyFont="1" applyFill="1" applyBorder="1"/>
    <xf numFmtId="0" fontId="109" fillId="64" borderId="96" xfId="0" applyFont="1" applyFill="1" applyBorder="1"/>
    <xf numFmtId="0" fontId="115" fillId="65" borderId="87" xfId="35" applyFont="1" applyFill="1" applyBorder="1" applyAlignment="1">
      <alignment horizontal="left" vertical="center"/>
    </xf>
    <xf numFmtId="0" fontId="115" fillId="64" borderId="88" xfId="35" applyFont="1" applyFill="1" applyBorder="1" applyAlignment="1">
      <alignment vertical="center"/>
    </xf>
    <xf numFmtId="0" fontId="115" fillId="64" borderId="87" xfId="35" applyFont="1" applyFill="1" applyBorder="1" applyAlignment="1">
      <alignment horizontal="left" vertical="center"/>
    </xf>
    <xf numFmtId="0" fontId="114" fillId="0" borderId="98" xfId="35" applyFont="1" applyBorder="1" applyAlignment="1">
      <alignment vertical="center"/>
    </xf>
    <xf numFmtId="0" fontId="115" fillId="0" borderId="99" xfId="35" applyFont="1" applyBorder="1" applyAlignment="1">
      <alignment vertical="center"/>
    </xf>
    <xf numFmtId="0" fontId="114" fillId="0" borderId="0" xfId="35" applyFont="1" applyAlignment="1">
      <alignment vertical="center"/>
    </xf>
    <xf numFmtId="0" fontId="115" fillId="0" borderId="101" xfId="35" applyFont="1" applyBorder="1" applyAlignment="1">
      <alignment vertical="center"/>
    </xf>
    <xf numFmtId="0" fontId="114" fillId="0" borderId="0" xfId="35" applyFont="1" applyAlignment="1">
      <alignment horizontal="left" vertical="center"/>
    </xf>
    <xf numFmtId="0" fontId="114" fillId="0" borderId="0" xfId="35" applyFont="1" applyAlignment="1">
      <alignment vertical="center" wrapText="1"/>
    </xf>
    <xf numFmtId="49" fontId="109" fillId="64" borderId="87" xfId="0" applyNumberFormat="1" applyFont="1" applyFill="1" applyBorder="1" applyAlignment="1">
      <alignment horizontal="left" vertical="center"/>
    </xf>
    <xf numFmtId="49" fontId="109" fillId="65" borderId="87" xfId="0" applyNumberFormat="1" applyFont="1" applyFill="1" applyBorder="1" applyAlignment="1">
      <alignment horizontal="left" vertical="center"/>
    </xf>
    <xf numFmtId="0" fontId="120" fillId="0" borderId="0" xfId="35" applyFont="1" applyAlignment="1">
      <alignment horizontal="right" vertical="center"/>
    </xf>
    <xf numFmtId="0" fontId="110" fillId="0" borderId="0" xfId="35" applyFont="1" applyAlignment="1">
      <alignment vertical="center"/>
    </xf>
    <xf numFmtId="0" fontId="121" fillId="0" borderId="0" xfId="0" applyFont="1" applyAlignment="1">
      <alignment horizontal="center"/>
    </xf>
    <xf numFmtId="0" fontId="110" fillId="0" borderId="0" xfId="0" applyFont="1"/>
    <xf numFmtId="0" fontId="122" fillId="0" borderId="0" xfId="35" applyFont="1" applyAlignment="1">
      <alignment horizontal="right" vertical="center"/>
    </xf>
    <xf numFmtId="0" fontId="97" fillId="18" borderId="0" xfId="0" applyFont="1" applyFill="1" applyAlignment="1">
      <alignment vertical="center"/>
    </xf>
    <xf numFmtId="0" fontId="86" fillId="18" borderId="0" xfId="0" applyFont="1" applyFill="1" applyAlignment="1" applyProtection="1">
      <alignment vertical="center"/>
      <protection locked="0"/>
    </xf>
    <xf numFmtId="0" fontId="103" fillId="18" borderId="0" xfId="0" applyFont="1" applyFill="1"/>
    <xf numFmtId="0" fontId="114" fillId="0" borderId="97" xfId="35" applyFont="1" applyBorder="1" applyAlignment="1">
      <alignment vertical="center"/>
    </xf>
    <xf numFmtId="0" fontId="114" fillId="0" borderId="100" xfId="35" applyFont="1" applyBorder="1" applyAlignment="1">
      <alignment vertical="center"/>
    </xf>
    <xf numFmtId="0" fontId="109" fillId="18" borderId="0" xfId="0" applyFont="1" applyFill="1" applyAlignment="1">
      <alignment vertical="top"/>
    </xf>
    <xf numFmtId="0" fontId="110" fillId="18" borderId="0" xfId="0" applyFont="1" applyFill="1" applyAlignment="1">
      <alignment horizontal="left"/>
    </xf>
    <xf numFmtId="0" fontId="110" fillId="18" borderId="0" xfId="0" applyFont="1" applyFill="1"/>
    <xf numFmtId="0" fontId="110" fillId="18" borderId="0" xfId="0" applyFont="1" applyFill="1" applyAlignment="1">
      <alignment vertical="top"/>
    </xf>
    <xf numFmtId="0" fontId="110" fillId="18" borderId="0" xfId="35" applyFont="1" applyFill="1" applyAlignment="1">
      <alignment vertical="top"/>
    </xf>
    <xf numFmtId="0" fontId="109" fillId="18" borderId="0" xfId="0" applyFont="1" applyFill="1" applyAlignment="1">
      <alignment horizontal="center"/>
    </xf>
    <xf numFmtId="0" fontId="115" fillId="18" borderId="92" xfId="35" applyFont="1" applyFill="1" applyBorder="1" applyAlignment="1">
      <alignment vertical="center"/>
    </xf>
    <xf numFmtId="0" fontId="114" fillId="18" borderId="93" xfId="35" applyFont="1" applyFill="1" applyBorder="1" applyAlignment="1">
      <alignment horizontal="left" vertical="center"/>
    </xf>
    <xf numFmtId="0" fontId="114" fillId="18" borderId="93" xfId="35" applyFont="1" applyFill="1" applyBorder="1" applyAlignment="1">
      <alignment vertical="center"/>
    </xf>
    <xf numFmtId="0" fontId="114" fillId="18" borderId="93" xfId="35" applyFont="1" applyFill="1" applyBorder="1" applyAlignment="1" applyProtection="1">
      <alignment horizontal="left" vertical="center"/>
      <protection locked="0"/>
    </xf>
    <xf numFmtId="0" fontId="114" fillId="18" borderId="94" xfId="35" applyFont="1" applyFill="1" applyBorder="1" applyAlignment="1" applyProtection="1">
      <alignment horizontal="left" vertical="center"/>
      <protection locked="0"/>
    </xf>
    <xf numFmtId="0" fontId="123" fillId="18" borderId="0" xfId="35" applyFont="1" applyFill="1" applyAlignment="1">
      <alignment horizontal="left" vertical="center" wrapText="1"/>
    </xf>
    <xf numFmtId="0" fontId="110" fillId="18" borderId="0" xfId="35" applyFont="1" applyFill="1" applyAlignment="1">
      <alignment vertical="center"/>
    </xf>
    <xf numFmtId="0" fontId="109" fillId="18" borderId="0" xfId="0" applyFont="1" applyFill="1"/>
    <xf numFmtId="0" fontId="109" fillId="18" borderId="97" xfId="0" applyFont="1" applyFill="1" applyBorder="1" applyAlignment="1">
      <alignment horizontal="left"/>
    </xf>
    <xf numFmtId="0" fontId="109" fillId="18" borderId="98" xfId="0" applyFont="1" applyFill="1" applyBorder="1"/>
    <xf numFmtId="0" fontId="109" fillId="18" borderId="99" xfId="0" applyFont="1" applyFill="1" applyBorder="1"/>
    <xf numFmtId="0" fontId="109" fillId="18" borderId="100" xfId="0" applyFont="1" applyFill="1" applyBorder="1" applyAlignment="1">
      <alignment horizontal="left"/>
    </xf>
    <xf numFmtId="0" fontId="109" fillId="18" borderId="101" xfId="0" applyFont="1" applyFill="1" applyBorder="1"/>
    <xf numFmtId="0" fontId="124" fillId="18" borderId="100" xfId="0" applyFont="1" applyFill="1" applyBorder="1" applyAlignment="1">
      <alignment vertical="top"/>
    </xf>
    <xf numFmtId="0" fontId="124" fillId="18" borderId="0" xfId="0" applyFont="1" applyFill="1" applyAlignment="1">
      <alignment vertical="top"/>
    </xf>
    <xf numFmtId="0" fontId="125" fillId="18" borderId="0" xfId="0" applyFont="1" applyFill="1" applyAlignment="1">
      <alignment vertical="top"/>
    </xf>
    <xf numFmtId="0" fontId="125" fillId="18" borderId="101" xfId="0" applyFont="1" applyFill="1" applyBorder="1" applyAlignment="1">
      <alignment vertical="top"/>
    </xf>
    <xf numFmtId="0" fontId="109" fillId="18" borderId="93" xfId="0" applyFont="1" applyFill="1" applyBorder="1"/>
    <xf numFmtId="0" fontId="115" fillId="18" borderId="0" xfId="0" applyFont="1" applyFill="1" applyAlignment="1">
      <alignment horizontal="left" vertical="center" readingOrder="1"/>
    </xf>
    <xf numFmtId="0" fontId="126" fillId="18" borderId="0" xfId="0" applyFont="1" applyFill="1" applyAlignment="1">
      <alignment vertical="top"/>
    </xf>
    <xf numFmtId="0" fontId="127" fillId="18" borderId="0" xfId="0" applyFont="1" applyFill="1" applyAlignment="1">
      <alignment vertical="top"/>
    </xf>
    <xf numFmtId="0" fontId="109" fillId="18" borderId="0" xfId="0" applyFont="1" applyFill="1" applyAlignment="1">
      <alignment horizontal="left"/>
    </xf>
    <xf numFmtId="0" fontId="50" fillId="0" borderId="0" xfId="0" applyFont="1"/>
    <xf numFmtId="0" fontId="130" fillId="0" borderId="0" xfId="0" applyFont="1" applyAlignment="1">
      <alignment vertical="center" wrapText="1"/>
    </xf>
    <xf numFmtId="0" fontId="131" fillId="0" borderId="0" xfId="0" applyFont="1"/>
    <xf numFmtId="0" fontId="132" fillId="0" borderId="78" xfId="0" applyFont="1" applyBorder="1" applyAlignment="1">
      <alignment horizontal="center"/>
    </xf>
    <xf numFmtId="0" fontId="50" fillId="69" borderId="78" xfId="0" applyFont="1" applyFill="1" applyBorder="1" applyAlignment="1">
      <alignment horizontal="center" vertical="center"/>
    </xf>
    <xf numFmtId="0" fontId="133" fillId="0" borderId="78" xfId="0" applyFont="1" applyBorder="1" applyAlignment="1">
      <alignment horizontal="left"/>
    </xf>
    <xf numFmtId="0" fontId="0" fillId="0" borderId="78" xfId="0" applyBorder="1" applyAlignment="1">
      <alignment horizontal="center" vertical="center"/>
    </xf>
    <xf numFmtId="0" fontId="0" fillId="0" borderId="78" xfId="0" applyBorder="1" applyAlignment="1">
      <alignment wrapText="1"/>
    </xf>
    <xf numFmtId="0" fontId="134" fillId="0" borderId="0" xfId="0" applyFont="1" applyAlignment="1">
      <alignment horizontal="center"/>
    </xf>
    <xf numFmtId="0" fontId="134" fillId="0" borderId="0" xfId="0" applyFont="1"/>
    <xf numFmtId="0" fontId="135" fillId="0" borderId="78" xfId="0" applyFont="1" applyBorder="1"/>
    <xf numFmtId="10" fontId="0" fillId="0" borderId="78" xfId="0" applyNumberFormat="1" applyBorder="1" applyAlignment="1">
      <alignment wrapText="1"/>
    </xf>
    <xf numFmtId="0" fontId="0" fillId="0" borderId="78" xfId="0" applyBorder="1" applyAlignment="1">
      <alignment horizontal="left" wrapText="1"/>
    </xf>
    <xf numFmtId="0" fontId="50" fillId="0" borderId="0" xfId="0" applyFont="1" applyAlignment="1">
      <alignment horizontal="center"/>
    </xf>
    <xf numFmtId="0" fontId="0" fillId="0" borderId="0" xfId="0" applyAlignment="1">
      <alignment horizontal="center"/>
    </xf>
    <xf numFmtId="14" fontId="0" fillId="0" borderId="0" xfId="0" applyNumberFormat="1"/>
    <xf numFmtId="0" fontId="138" fillId="0" borderId="0" xfId="0" applyFont="1" applyAlignment="1">
      <alignment horizontal="center" vertical="center" wrapText="1"/>
    </xf>
    <xf numFmtId="0" fontId="135" fillId="0" borderId="0" xfId="0" applyFont="1" applyAlignment="1">
      <alignment horizontal="center" wrapText="1"/>
    </xf>
    <xf numFmtId="0" fontId="50" fillId="0" borderId="0" xfId="0" applyFont="1" applyAlignment="1">
      <alignment wrapText="1"/>
    </xf>
    <xf numFmtId="0" fontId="139" fillId="18" borderId="0" xfId="0" applyFont="1" applyFill="1"/>
    <xf numFmtId="0" fontId="139" fillId="18" borderId="0" xfId="0" applyFont="1" applyFill="1" applyAlignment="1">
      <alignment horizontal="center"/>
    </xf>
    <xf numFmtId="184" fontId="139" fillId="18" borderId="0" xfId="0" applyNumberFormat="1" applyFont="1" applyFill="1"/>
    <xf numFmtId="0" fontId="139" fillId="18" borderId="0" xfId="0" applyFont="1" applyFill="1" applyAlignment="1">
      <alignment horizontal="left"/>
    </xf>
    <xf numFmtId="0" fontId="139" fillId="18" borderId="9" xfId="0" applyFont="1" applyFill="1" applyBorder="1" applyAlignment="1">
      <alignment horizontal="center"/>
    </xf>
    <xf numFmtId="0" fontId="140" fillId="0" borderId="0" xfId="0" applyFont="1" applyAlignment="1">
      <alignment horizontal="justify" vertical="center"/>
    </xf>
    <xf numFmtId="0" fontId="140" fillId="0" borderId="0" xfId="0" applyFont="1" applyAlignment="1">
      <alignment horizontal="center" vertical="center"/>
    </xf>
    <xf numFmtId="0" fontId="17" fillId="18" borderId="0" xfId="0" applyFont="1" applyFill="1"/>
    <xf numFmtId="0" fontId="0" fillId="18" borderId="9" xfId="0" applyFill="1" applyBorder="1"/>
    <xf numFmtId="0" fontId="17" fillId="18" borderId="0" xfId="0" applyFont="1" applyFill="1" applyAlignment="1">
      <alignment horizontal="justify" vertical="center"/>
    </xf>
    <xf numFmtId="0" fontId="140" fillId="18" borderId="0" xfId="0" applyFont="1" applyFill="1" applyAlignment="1">
      <alignment horizontal="justify" vertical="center"/>
    </xf>
    <xf numFmtId="44" fontId="0" fillId="18" borderId="9" xfId="136" applyFont="1" applyFill="1" applyBorder="1" applyAlignment="1">
      <alignment horizontal="center"/>
    </xf>
    <xf numFmtId="0" fontId="80" fillId="0" borderId="27" xfId="35" applyFont="1" applyBorder="1" applyAlignment="1">
      <alignment horizontal="center"/>
    </xf>
    <xf numFmtId="10" fontId="86" fillId="62" borderId="78" xfId="0" applyNumberFormat="1" applyFont="1" applyFill="1" applyBorder="1" applyAlignment="1" applyProtection="1">
      <alignment vertical="center"/>
      <protection locked="0"/>
    </xf>
    <xf numFmtId="0" fontId="97" fillId="62" borderId="81" xfId="0" applyFont="1" applyFill="1" applyBorder="1" applyAlignment="1" applyProtection="1">
      <alignment horizontal="center"/>
      <protection locked="0"/>
    </xf>
    <xf numFmtId="0" fontId="17" fillId="0" borderId="0" xfId="0" applyFont="1"/>
    <xf numFmtId="0" fontId="69" fillId="0" borderId="74" xfId="0" applyFont="1" applyBorder="1" applyAlignment="1" applyProtection="1">
      <alignment horizontal="center"/>
      <protection locked="0"/>
    </xf>
    <xf numFmtId="0" fontId="86" fillId="62" borderId="78" xfId="0" applyFont="1" applyFill="1" applyBorder="1" applyAlignment="1">
      <alignment horizontal="center" vertical="center"/>
    </xf>
    <xf numFmtId="0" fontId="143" fillId="0" borderId="0" xfId="35" applyFont="1" applyAlignment="1">
      <alignment horizontal="left"/>
    </xf>
    <xf numFmtId="181" fontId="143" fillId="0" borderId="0" xfId="42" applyNumberFormat="1" applyFont="1" applyAlignment="1">
      <alignment horizontal="left"/>
    </xf>
    <xf numFmtId="0" fontId="144" fillId="61" borderId="0" xfId="0" applyFont="1" applyFill="1"/>
    <xf numFmtId="0" fontId="141" fillId="61" borderId="0" xfId="0" applyFont="1" applyFill="1"/>
    <xf numFmtId="0" fontId="145" fillId="64" borderId="88" xfId="0" applyFont="1" applyFill="1" applyBorder="1" applyAlignment="1">
      <alignment vertical="center"/>
    </xf>
    <xf numFmtId="0" fontId="145" fillId="64" borderId="95" xfId="0" applyFont="1" applyFill="1" applyBorder="1" applyAlignment="1">
      <alignment vertical="center"/>
    </xf>
    <xf numFmtId="0" fontId="145" fillId="64" borderId="95" xfId="35" applyFont="1" applyFill="1" applyBorder="1" applyAlignment="1">
      <alignment vertical="center"/>
    </xf>
    <xf numFmtId="0" fontId="145" fillId="64" borderId="87" xfId="0" applyFont="1" applyFill="1" applyBorder="1" applyAlignment="1">
      <alignment vertical="center"/>
    </xf>
    <xf numFmtId="0" fontId="145" fillId="64" borderId="88" xfId="35" applyFont="1" applyFill="1" applyBorder="1" applyAlignment="1">
      <alignment vertical="center"/>
    </xf>
    <xf numFmtId="0" fontId="145" fillId="67" borderId="87" xfId="35" applyFont="1" applyFill="1" applyBorder="1" applyAlignment="1">
      <alignment vertical="center"/>
    </xf>
    <xf numFmtId="0" fontId="145" fillId="67" borderId="88" xfId="35" applyFont="1" applyFill="1" applyBorder="1" applyAlignment="1">
      <alignment vertical="center"/>
    </xf>
    <xf numFmtId="0" fontId="145" fillId="65" borderId="88" xfId="0" applyFont="1" applyFill="1" applyBorder="1" applyAlignment="1">
      <alignment vertical="center"/>
    </xf>
    <xf numFmtId="0" fontId="145" fillId="65" borderId="95" xfId="0" applyFont="1" applyFill="1" applyBorder="1" applyAlignment="1">
      <alignment vertical="center"/>
    </xf>
    <xf numFmtId="0" fontId="145" fillId="65" borderId="95" xfId="0" applyFont="1" applyFill="1" applyBorder="1" applyAlignment="1">
      <alignment horizontal="center" vertical="center"/>
    </xf>
    <xf numFmtId="0" fontId="145" fillId="65" borderId="87" xfId="35" applyFont="1" applyFill="1" applyBorder="1" applyAlignment="1">
      <alignment vertical="center"/>
    </xf>
    <xf numFmtId="0" fontId="145" fillId="67" borderId="96" xfId="0" applyFont="1" applyFill="1" applyBorder="1" applyAlignment="1">
      <alignment vertical="center"/>
    </xf>
    <xf numFmtId="0" fontId="145" fillId="67" borderId="88" xfId="0" applyFont="1" applyFill="1" applyBorder="1" applyAlignment="1">
      <alignment vertical="center"/>
    </xf>
    <xf numFmtId="0" fontId="146" fillId="67" borderId="87" xfId="35" applyFont="1" applyFill="1" applyBorder="1" applyAlignment="1">
      <alignment vertical="center"/>
    </xf>
    <xf numFmtId="0" fontId="68" fillId="56" borderId="84" xfId="35" applyFont="1" applyFill="1" applyBorder="1" applyProtection="1">
      <protection hidden="1"/>
    </xf>
    <xf numFmtId="176" fontId="69" fillId="0" borderId="85" xfId="0" applyNumberFormat="1" applyFont="1" applyBorder="1" applyAlignment="1" applyProtection="1">
      <alignment horizontal="left"/>
      <protection locked="0"/>
    </xf>
    <xf numFmtId="0" fontId="147" fillId="61" borderId="75" xfId="0" applyFont="1" applyFill="1" applyBorder="1"/>
    <xf numFmtId="0" fontId="148" fillId="61" borderId="81" xfId="0" applyFont="1" applyFill="1" applyBorder="1"/>
    <xf numFmtId="0" fontId="147" fillId="61" borderId="75" xfId="0" applyFont="1" applyFill="1" applyBorder="1" applyAlignment="1">
      <alignment vertical="center"/>
    </xf>
    <xf numFmtId="44" fontId="149" fillId="61" borderId="81" xfId="136" applyFont="1" applyFill="1" applyBorder="1" applyAlignment="1" applyProtection="1">
      <protection locked="0"/>
    </xf>
    <xf numFmtId="0" fontId="68" fillId="57" borderId="69" xfId="35" applyFont="1" applyFill="1" applyBorder="1" applyProtection="1">
      <protection hidden="1"/>
    </xf>
    <xf numFmtId="44" fontId="69" fillId="0" borderId="70" xfId="136" applyFont="1" applyBorder="1" applyAlignment="1" applyProtection="1">
      <alignment horizontal="center"/>
      <protection locked="0"/>
    </xf>
    <xf numFmtId="0" fontId="142" fillId="0" borderId="0" xfId="35" applyFont="1" applyAlignment="1">
      <alignment horizontal="center"/>
    </xf>
    <xf numFmtId="181" fontId="80" fillId="0" borderId="0" xfId="42" applyNumberFormat="1" applyFont="1" applyBorder="1" applyAlignment="1" applyProtection="1">
      <alignment horizontal="center"/>
    </xf>
    <xf numFmtId="183" fontId="80" fillId="0" borderId="0" xfId="35" applyNumberFormat="1" applyFont="1" applyAlignment="1">
      <alignment horizontal="center"/>
    </xf>
    <xf numFmtId="178" fontId="141" fillId="0" borderId="0" xfId="100" applyNumberFormat="1" applyFont="1" applyBorder="1" applyAlignment="1" applyProtection="1">
      <alignment horizontal="right"/>
    </xf>
    <xf numFmtId="0" fontId="150" fillId="0" borderId="0" xfId="35" applyFont="1" applyAlignment="1">
      <alignment horizontal="left"/>
    </xf>
    <xf numFmtId="0" fontId="97" fillId="62" borderId="75" xfId="0" applyFont="1" applyFill="1" applyBorder="1" applyProtection="1">
      <protection locked="0"/>
    </xf>
    <xf numFmtId="0" fontId="152" fillId="62" borderId="78" xfId="0" applyFont="1" applyFill="1" applyBorder="1" applyAlignment="1">
      <alignment horizontal="center" vertical="center"/>
    </xf>
    <xf numFmtId="0" fontId="149" fillId="61" borderId="78" xfId="0" applyFont="1" applyFill="1" applyBorder="1" applyAlignment="1">
      <alignment horizontal="left" vertical="center"/>
    </xf>
    <xf numFmtId="44" fontId="153" fillId="61" borderId="75" xfId="136" applyFont="1" applyFill="1" applyBorder="1" applyAlignment="1">
      <alignment horizontal="left" vertical="center"/>
    </xf>
    <xf numFmtId="44" fontId="153" fillId="61" borderId="82" xfId="136" applyFont="1" applyFill="1" applyBorder="1" applyAlignment="1">
      <alignment horizontal="left" vertical="center"/>
    </xf>
    <xf numFmtId="0" fontId="141" fillId="62" borderId="78" xfId="0" applyFont="1" applyFill="1" applyBorder="1" applyAlignment="1">
      <alignment horizontal="left" vertical="center"/>
    </xf>
    <xf numFmtId="0" fontId="86" fillId="62" borderId="78" xfId="0" applyFont="1" applyFill="1" applyBorder="1" applyAlignment="1">
      <alignment horizontal="center"/>
    </xf>
    <xf numFmtId="0" fontId="86" fillId="62" borderId="78" xfId="0" applyFont="1" applyFill="1" applyBorder="1" applyAlignment="1">
      <alignment horizontal="center" vertical="center" wrapText="1"/>
    </xf>
    <xf numFmtId="0" fontId="153" fillId="18" borderId="0" xfId="0" applyFont="1" applyFill="1" applyAlignment="1">
      <alignment horizontal="left" vertical="center"/>
    </xf>
    <xf numFmtId="0" fontId="68" fillId="56" borderId="78" xfId="35" applyFont="1" applyFill="1" applyBorder="1" applyProtection="1">
      <protection hidden="1"/>
    </xf>
    <xf numFmtId="176" fontId="66" fillId="0" borderId="78" xfId="0" applyNumberFormat="1" applyFont="1" applyBorder="1" applyAlignment="1" applyProtection="1">
      <alignment horizontal="left"/>
      <protection locked="0"/>
    </xf>
    <xf numFmtId="0" fontId="68" fillId="56" borderId="11" xfId="35" applyFont="1" applyFill="1" applyBorder="1" applyProtection="1">
      <protection hidden="1"/>
    </xf>
    <xf numFmtId="0" fontId="145" fillId="0" borderId="87" xfId="35" applyFont="1" applyBorder="1" applyAlignment="1">
      <alignment vertical="center"/>
    </xf>
    <xf numFmtId="0" fontId="145" fillId="0" borderId="88" xfId="35" applyFont="1" applyBorder="1" applyAlignment="1">
      <alignment vertical="center"/>
    </xf>
    <xf numFmtId="0" fontId="145" fillId="0" borderId="95" xfId="35" applyFont="1" applyBorder="1" applyAlignment="1">
      <alignment horizontal="center" vertical="center" wrapText="1"/>
    </xf>
    <xf numFmtId="0" fontId="73" fillId="0" borderId="104" xfId="35" applyFont="1" applyBorder="1" applyProtection="1">
      <protection locked="0"/>
    </xf>
    <xf numFmtId="0" fontId="17" fillId="61" borderId="82" xfId="0" applyFont="1" applyFill="1" applyBorder="1" applyAlignment="1">
      <alignment vertical="center"/>
    </xf>
    <xf numFmtId="0" fontId="95" fillId="61" borderId="78" xfId="0" applyFont="1" applyFill="1" applyBorder="1" applyAlignment="1">
      <alignment horizontal="center" vertical="center"/>
    </xf>
    <xf numFmtId="10" fontId="59" fillId="0" borderId="33" xfId="110" applyNumberFormat="1" applyFont="1" applyBorder="1" applyAlignment="1" applyProtection="1">
      <alignment horizontal="center" vertical="center" wrapText="1"/>
      <protection locked="0"/>
    </xf>
    <xf numFmtId="1" fontId="59" fillId="0" borderId="33" xfId="110" applyNumberFormat="1" applyFont="1" applyBorder="1" applyAlignment="1" applyProtection="1">
      <alignment horizontal="center" vertical="center" wrapText="1"/>
      <protection locked="0"/>
    </xf>
    <xf numFmtId="44" fontId="59" fillId="0" borderId="34" xfId="53" applyFont="1" applyFill="1" applyBorder="1" applyAlignment="1" applyProtection="1">
      <alignment horizontal="left" vertical="center" wrapText="1"/>
      <protection locked="0"/>
    </xf>
    <xf numFmtId="175" fontId="69" fillId="55" borderId="63" xfId="0" applyNumberFormat="1" applyFont="1" applyFill="1" applyBorder="1" applyAlignment="1" applyProtection="1">
      <alignment horizontal="left"/>
      <protection locked="0"/>
    </xf>
    <xf numFmtId="1" fontId="69" fillId="68" borderId="63" xfId="0" applyNumberFormat="1" applyFont="1" applyFill="1" applyBorder="1" applyAlignment="1" applyProtection="1">
      <alignment horizontal="left"/>
      <protection locked="0"/>
    </xf>
    <xf numFmtId="175" fontId="69" fillId="68" borderId="63" xfId="0" applyNumberFormat="1" applyFont="1" applyFill="1" applyBorder="1" applyAlignment="1" applyProtection="1">
      <alignment horizontal="left"/>
      <protection locked="0"/>
    </xf>
    <xf numFmtId="176" fontId="69" fillId="0" borderId="61" xfId="0" applyNumberFormat="1" applyFont="1" applyBorder="1" applyAlignment="1" applyProtection="1">
      <alignment horizontal="left"/>
    </xf>
    <xf numFmtId="1" fontId="69" fillId="0" borderId="65" xfId="0" applyNumberFormat="1" applyFont="1" applyBorder="1" applyAlignment="1" applyProtection="1">
      <alignment horizontal="left"/>
    </xf>
    <xf numFmtId="177" fontId="69" fillId="55" borderId="65" xfId="42" applyNumberFormat="1" applyFont="1" applyFill="1" applyBorder="1" applyAlignment="1" applyProtection="1">
      <alignment horizontal="left"/>
    </xf>
    <xf numFmtId="44" fontId="69" fillId="0" borderId="68" xfId="136" applyFont="1" applyBorder="1" applyAlignment="1" applyProtection="1">
      <alignment horizontal="center"/>
    </xf>
    <xf numFmtId="178" fontId="66" fillId="0" borderId="70" xfId="0" applyNumberFormat="1" applyFont="1" applyBorder="1" applyAlignment="1" applyProtection="1">
      <alignment vertical="center"/>
    </xf>
    <xf numFmtId="0" fontId="0" fillId="18" borderId="9" xfId="0" applyFill="1" applyBorder="1" applyAlignment="1" applyProtection="1">
      <alignment horizontal="center"/>
      <protection locked="0"/>
    </xf>
    <xf numFmtId="0" fontId="53" fillId="53" borderId="23" xfId="110" applyFont="1" applyFill="1" applyBorder="1" applyAlignment="1">
      <alignment horizontal="center" vertical="center" wrapText="1"/>
    </xf>
    <xf numFmtId="2" fontId="53" fillId="53" borderId="23" xfId="110" applyNumberFormat="1" applyFont="1" applyFill="1" applyBorder="1" applyAlignment="1">
      <alignment horizontal="center" vertical="center" wrapText="1"/>
    </xf>
    <xf numFmtId="0" fontId="53" fillId="51" borderId="48" xfId="110" applyFont="1" applyFill="1" applyBorder="1" applyAlignment="1">
      <alignment horizontal="center" vertical="center"/>
    </xf>
    <xf numFmtId="0" fontId="53" fillId="51" borderId="0" xfId="110" applyFont="1" applyFill="1" applyAlignment="1">
      <alignment horizontal="center" vertical="center"/>
    </xf>
    <xf numFmtId="0" fontId="58" fillId="0" borderId="0" xfId="110" applyFont="1" applyAlignment="1">
      <alignment horizontal="center" vertical="center" wrapText="1"/>
    </xf>
    <xf numFmtId="1" fontId="59" fillId="0" borderId="32" xfId="110" applyNumberFormat="1" applyFont="1" applyBorder="1" applyAlignment="1">
      <alignment horizontal="center" vertical="center" wrapText="1"/>
    </xf>
    <xf numFmtId="1" fontId="59" fillId="0" borderId="33" xfId="110" applyNumberFormat="1" applyFont="1" applyBorder="1" applyAlignment="1">
      <alignment horizontal="center" vertical="center" wrapText="1"/>
    </xf>
    <xf numFmtId="0" fontId="59" fillId="52" borderId="35" xfId="110" applyFont="1" applyFill="1" applyBorder="1" applyAlignment="1">
      <alignment horizontal="left" vertical="center"/>
    </xf>
    <xf numFmtId="0" fontId="59" fillId="0" borderId="35" xfId="110" applyFont="1" applyBorder="1" applyAlignment="1">
      <alignment horizontal="left" vertical="center"/>
    </xf>
    <xf numFmtId="1" fontId="53" fillId="53" borderId="0" xfId="110" applyNumberFormat="1" applyFont="1" applyFill="1" applyAlignment="1">
      <alignment horizontal="center" vertical="center"/>
    </xf>
    <xf numFmtId="1" fontId="53" fillId="53" borderId="36" xfId="110" applyNumberFormat="1" applyFont="1" applyFill="1" applyBorder="1" applyAlignment="1">
      <alignment horizontal="center" vertical="center"/>
    </xf>
    <xf numFmtId="0" fontId="53" fillId="54" borderId="35" xfId="110" applyFont="1" applyFill="1" applyBorder="1" applyAlignment="1">
      <alignment horizontal="center" vertical="center"/>
    </xf>
    <xf numFmtId="0" fontId="53" fillId="53" borderId="37" xfId="110" applyFont="1" applyFill="1" applyBorder="1" applyAlignment="1" applyProtection="1">
      <alignment horizontal="center" vertical="center" wrapText="1"/>
      <protection locked="0"/>
    </xf>
    <xf numFmtId="0" fontId="53" fillId="53" borderId="38" xfId="110" applyFont="1" applyFill="1" applyBorder="1" applyAlignment="1" applyProtection="1">
      <alignment horizontal="center" vertical="center" wrapText="1"/>
      <protection locked="0"/>
    </xf>
    <xf numFmtId="0" fontId="53" fillId="53" borderId="29" xfId="110" applyFont="1" applyFill="1" applyBorder="1" applyAlignment="1">
      <alignment horizontal="center" vertical="center" wrapText="1"/>
    </xf>
    <xf numFmtId="0" fontId="53" fillId="53" borderId="30" xfId="110" applyFont="1" applyFill="1" applyBorder="1" applyAlignment="1">
      <alignment horizontal="center" vertical="center" wrapText="1"/>
    </xf>
    <xf numFmtId="0" fontId="61" fillId="50" borderId="25" xfId="110" applyFont="1" applyFill="1" applyBorder="1" applyAlignment="1">
      <alignment horizontal="center" vertical="center"/>
    </xf>
    <xf numFmtId="0" fontId="58" fillId="0" borderId="0" xfId="110" applyFont="1" applyAlignment="1">
      <alignment horizontal="center" vertical="center"/>
    </xf>
    <xf numFmtId="1" fontId="59" fillId="50" borderId="0" xfId="110" applyNumberFormat="1" applyFont="1" applyFill="1" applyAlignment="1">
      <alignment horizontal="left" vertical="center"/>
    </xf>
    <xf numFmtId="1" fontId="59" fillId="50" borderId="10" xfId="110" applyNumberFormat="1" applyFont="1" applyFill="1" applyBorder="1" applyAlignment="1">
      <alignment horizontal="left" vertical="center"/>
    </xf>
    <xf numFmtId="0" fontId="53" fillId="53" borderId="0" xfId="110" applyFont="1" applyFill="1" applyAlignment="1">
      <alignment horizontal="center" vertical="center"/>
    </xf>
    <xf numFmtId="0" fontId="53" fillId="53" borderId="35" xfId="110" applyFont="1" applyFill="1" applyBorder="1" applyAlignment="1">
      <alignment horizontal="center" vertical="center"/>
    </xf>
    <xf numFmtId="0" fontId="66" fillId="55" borderId="59" xfId="0" applyFont="1" applyFill="1" applyBorder="1" applyAlignment="1" applyProtection="1">
      <alignment horizontal="center"/>
      <protection hidden="1"/>
    </xf>
    <xf numFmtId="0" fontId="66" fillId="57" borderId="66" xfId="0" applyFont="1" applyFill="1" applyBorder="1" applyAlignment="1" applyProtection="1">
      <alignment horizontal="center"/>
      <protection hidden="1"/>
    </xf>
    <xf numFmtId="0" fontId="66" fillId="58" borderId="59" xfId="0" applyFont="1" applyFill="1" applyBorder="1" applyAlignment="1" applyProtection="1">
      <alignment horizontal="center"/>
      <protection hidden="1"/>
    </xf>
    <xf numFmtId="0" fontId="66" fillId="59" borderId="59" xfId="0" applyFont="1" applyFill="1" applyBorder="1" applyAlignment="1" applyProtection="1">
      <alignment horizontal="center"/>
      <protection hidden="1"/>
    </xf>
    <xf numFmtId="0" fontId="154" fillId="70" borderId="66" xfId="0" applyFont="1" applyFill="1" applyBorder="1" applyAlignment="1" applyProtection="1">
      <alignment horizontal="center"/>
      <protection hidden="1"/>
    </xf>
    <xf numFmtId="0" fontId="68" fillId="56" borderId="75" xfId="35" applyFont="1" applyFill="1" applyBorder="1" applyAlignment="1" applyProtection="1">
      <alignment horizontal="center"/>
      <protection hidden="1"/>
    </xf>
    <xf numFmtId="0" fontId="68" fillId="56" borderId="82" xfId="35" applyFont="1" applyFill="1" applyBorder="1" applyAlignment="1" applyProtection="1">
      <alignment horizontal="center"/>
      <protection hidden="1"/>
    </xf>
    <xf numFmtId="0" fontId="80" fillId="0" borderId="0" xfId="35" applyFont="1" applyAlignment="1">
      <alignment horizontal="left"/>
    </xf>
    <xf numFmtId="0" fontId="76" fillId="0" borderId="0" xfId="35" applyFont="1" applyAlignment="1">
      <alignment horizontal="left"/>
    </xf>
    <xf numFmtId="0" fontId="75" fillId="0" borderId="0" xfId="35" applyFont="1" applyAlignment="1">
      <alignment horizontal="left"/>
    </xf>
    <xf numFmtId="0" fontId="78" fillId="0" borderId="0" xfId="35" applyFont="1" applyAlignment="1">
      <alignment horizontal="center"/>
    </xf>
    <xf numFmtId="0" fontId="80" fillId="0" borderId="27" xfId="35" applyFont="1" applyBorder="1" applyAlignment="1">
      <alignment horizontal="center"/>
    </xf>
    <xf numFmtId="0" fontId="80" fillId="0" borderId="0" xfId="35" applyFont="1" applyAlignment="1">
      <alignment horizontal="center"/>
    </xf>
    <xf numFmtId="0" fontId="75" fillId="0" borderId="0" xfId="35" applyFont="1" applyAlignment="1">
      <alignment horizontal="center"/>
    </xf>
    <xf numFmtId="0" fontId="70" fillId="0" borderId="79" xfId="35" applyFont="1" applyBorder="1" applyAlignment="1">
      <alignment horizontal="center" vertical="center" wrapText="1"/>
    </xf>
    <xf numFmtId="0" fontId="75" fillId="0" borderId="0" xfId="35" applyFont="1" applyAlignment="1">
      <alignment horizontal="center" vertical="center" wrapText="1"/>
    </xf>
    <xf numFmtId="0" fontId="17" fillId="0" borderId="0" xfId="35" applyAlignment="1">
      <alignment horizontal="center"/>
    </xf>
    <xf numFmtId="176" fontId="80" fillId="0" borderId="0" xfId="35" applyNumberFormat="1" applyFont="1" applyAlignment="1">
      <alignment horizontal="left"/>
    </xf>
    <xf numFmtId="44" fontId="75" fillId="0" borderId="0" xfId="136" applyFont="1" applyAlignment="1">
      <alignment horizontal="left"/>
    </xf>
    <xf numFmtId="0" fontId="70" fillId="0" borderId="0" xfId="35" applyFont="1" applyAlignment="1">
      <alignment horizontal="center"/>
    </xf>
    <xf numFmtId="179" fontId="76" fillId="0" borderId="79" xfId="35" applyNumberFormat="1" applyFont="1" applyBorder="1" applyAlignment="1">
      <alignment horizontal="left"/>
    </xf>
    <xf numFmtId="179" fontId="76" fillId="0" borderId="79" xfId="35" applyNumberFormat="1" applyFont="1" applyBorder="1" applyAlignment="1">
      <alignment horizontal="center"/>
    </xf>
    <xf numFmtId="0" fontId="92" fillId="61" borderId="83" xfId="0" applyFont="1" applyFill="1" applyBorder="1" applyAlignment="1">
      <alignment horizontal="left"/>
    </xf>
    <xf numFmtId="0" fontId="92" fillId="61" borderId="0" xfId="0" applyFont="1" applyFill="1" applyAlignment="1">
      <alignment horizontal="left"/>
    </xf>
    <xf numFmtId="44" fontId="153" fillId="61" borderId="75" xfId="136" applyFont="1" applyFill="1" applyBorder="1" applyAlignment="1">
      <alignment horizontal="center" vertical="center"/>
    </xf>
    <xf numFmtId="44" fontId="153" fillId="61" borderId="81" xfId="136" applyFont="1" applyFill="1" applyBorder="1" applyAlignment="1">
      <alignment horizontal="center" vertical="center"/>
    </xf>
    <xf numFmtId="44" fontId="153" fillId="61" borderId="82" xfId="136" applyFont="1" applyFill="1" applyBorder="1" applyAlignment="1">
      <alignment horizontal="center" vertical="center"/>
    </xf>
    <xf numFmtId="0" fontId="97" fillId="62" borderId="12" xfId="0" applyFont="1" applyFill="1" applyBorder="1" applyAlignment="1">
      <alignment horizontal="center"/>
    </xf>
    <xf numFmtId="0" fontId="97" fillId="62" borderId="9" xfId="0" applyFont="1" applyFill="1" applyBorder="1" applyAlignment="1">
      <alignment horizontal="center"/>
    </xf>
    <xf numFmtId="0" fontId="97" fillId="62" borderId="81" xfId="0" applyFont="1" applyFill="1" applyBorder="1" applyAlignment="1">
      <alignment horizontal="center"/>
    </xf>
    <xf numFmtId="0" fontId="97" fillId="62" borderId="82" xfId="0" applyFont="1" applyFill="1" applyBorder="1" applyAlignment="1">
      <alignment horizontal="center"/>
    </xf>
    <xf numFmtId="0" fontId="106" fillId="62" borderId="75" xfId="0" applyFont="1" applyFill="1" applyBorder="1" applyAlignment="1">
      <alignment horizontal="center"/>
    </xf>
    <xf numFmtId="0" fontId="106" fillId="62" borderId="82" xfId="0" applyFont="1" applyFill="1" applyBorder="1" applyAlignment="1">
      <alignment horizontal="center"/>
    </xf>
    <xf numFmtId="0" fontId="97" fillId="62" borderId="75" xfId="0" applyFont="1" applyFill="1" applyBorder="1" applyAlignment="1">
      <alignment horizontal="center"/>
    </xf>
    <xf numFmtId="7" fontId="95" fillId="61" borderId="81" xfId="136" applyNumberFormat="1" applyFont="1" applyFill="1" applyBorder="1" applyAlignment="1" applyProtection="1">
      <alignment horizontal="center"/>
      <protection locked="0"/>
    </xf>
    <xf numFmtId="7" fontId="95" fillId="61" borderId="82" xfId="136" applyNumberFormat="1" applyFont="1" applyFill="1" applyBorder="1" applyAlignment="1" applyProtection="1">
      <alignment horizontal="center"/>
      <protection locked="0"/>
    </xf>
    <xf numFmtId="0" fontId="92" fillId="61" borderId="75" xfId="0" applyFont="1" applyFill="1" applyBorder="1" applyAlignment="1">
      <alignment horizontal="left"/>
    </xf>
    <xf numFmtId="0" fontId="92" fillId="61" borderId="81" xfId="0" applyFont="1" applyFill="1" applyBorder="1" applyAlignment="1">
      <alignment horizontal="left"/>
    </xf>
    <xf numFmtId="0" fontId="92" fillId="61" borderId="82" xfId="0" applyFont="1" applyFill="1" applyBorder="1" applyAlignment="1">
      <alignment horizontal="left"/>
    </xf>
    <xf numFmtId="0" fontId="97" fillId="62" borderId="75" xfId="0" applyFont="1" applyFill="1" applyBorder="1" applyAlignment="1">
      <alignment horizontal="center" vertical="center"/>
    </xf>
    <xf numFmtId="0" fontId="97" fillId="62" borderId="81" xfId="0" applyFont="1" applyFill="1" applyBorder="1" applyAlignment="1">
      <alignment horizontal="center" vertical="center"/>
    </xf>
    <xf numFmtId="0" fontId="97" fillId="62" borderId="82" xfId="0" applyFont="1" applyFill="1" applyBorder="1" applyAlignment="1">
      <alignment horizontal="center" vertical="center"/>
    </xf>
    <xf numFmtId="0" fontId="103" fillId="63" borderId="84" xfId="0" applyFont="1" applyFill="1" applyBorder="1" applyAlignment="1">
      <alignment horizontal="center"/>
    </xf>
    <xf numFmtId="0" fontId="103" fillId="63" borderId="0" xfId="0" applyFont="1" applyFill="1" applyAlignment="1">
      <alignment horizontal="center"/>
    </xf>
    <xf numFmtId="0" fontId="103" fillId="63" borderId="85" xfId="0" applyFont="1" applyFill="1" applyBorder="1" applyAlignment="1">
      <alignment horizontal="center"/>
    </xf>
    <xf numFmtId="0" fontId="95" fillId="61" borderId="75" xfId="0" applyFont="1" applyFill="1" applyBorder="1" applyAlignment="1">
      <alignment horizontal="left" vertical="center"/>
    </xf>
    <xf numFmtId="0" fontId="95" fillId="61" borderId="81" xfId="0" applyFont="1" applyFill="1" applyBorder="1" applyAlignment="1">
      <alignment horizontal="left" vertical="center"/>
    </xf>
    <xf numFmtId="0" fontId="95" fillId="61" borderId="75" xfId="0" applyFont="1" applyFill="1" applyBorder="1" applyAlignment="1">
      <alignment horizontal="left"/>
    </xf>
    <xf numFmtId="0" fontId="95" fillId="61" borderId="81" xfId="0" applyFont="1" applyFill="1" applyBorder="1" applyAlignment="1">
      <alignment horizontal="left"/>
    </xf>
    <xf numFmtId="0" fontId="151" fillId="61" borderId="75" xfId="0" applyFont="1" applyFill="1" applyBorder="1" applyAlignment="1">
      <alignment horizontal="left" vertical="center"/>
    </xf>
    <xf numFmtId="0" fontId="151" fillId="61" borderId="82" xfId="0" applyFont="1" applyFill="1" applyBorder="1" applyAlignment="1">
      <alignment horizontal="left" vertical="center"/>
    </xf>
    <xf numFmtId="0" fontId="107" fillId="61" borderId="75" xfId="0" applyFont="1" applyFill="1" applyBorder="1" applyAlignment="1">
      <alignment horizontal="center"/>
    </xf>
    <xf numFmtId="0" fontId="107" fillId="61" borderId="81" xfId="0" applyFont="1" applyFill="1" applyBorder="1" applyAlignment="1">
      <alignment horizontal="center"/>
    </xf>
    <xf numFmtId="0" fontId="95" fillId="61" borderId="75" xfId="0" applyFont="1" applyFill="1" applyBorder="1" applyAlignment="1">
      <alignment horizontal="center"/>
    </xf>
    <xf numFmtId="0" fontId="95" fillId="61" borderId="81" xfId="0" applyFont="1" applyFill="1" applyBorder="1" applyAlignment="1">
      <alignment horizontal="center"/>
    </xf>
    <xf numFmtId="0" fontId="95" fillId="62" borderId="75" xfId="0" applyFont="1" applyFill="1" applyBorder="1" applyAlignment="1">
      <alignment horizontal="center" vertical="center"/>
    </xf>
    <xf numFmtId="0" fontId="95" fillId="62" borderId="81" xfId="0" applyFont="1" applyFill="1" applyBorder="1" applyAlignment="1">
      <alignment horizontal="center" vertical="center"/>
    </xf>
    <xf numFmtId="0" fontId="95" fillId="62" borderId="82" xfId="0" applyFont="1" applyFill="1" applyBorder="1" applyAlignment="1">
      <alignment horizontal="center" vertical="center"/>
    </xf>
    <xf numFmtId="0" fontId="97" fillId="62" borderId="11" xfId="0" applyFont="1" applyFill="1" applyBorder="1" applyAlignment="1">
      <alignment horizontal="center"/>
    </xf>
    <xf numFmtId="0" fontId="97" fillId="62" borderId="81" xfId="0" applyFont="1" applyFill="1" applyBorder="1" applyAlignment="1" applyProtection="1">
      <alignment horizontal="center"/>
      <protection locked="0"/>
    </xf>
    <xf numFmtId="0" fontId="95" fillId="62" borderId="81" xfId="0" applyFont="1" applyFill="1" applyBorder="1" applyAlignment="1" applyProtection="1">
      <alignment horizontal="center"/>
      <protection locked="0"/>
    </xf>
    <xf numFmtId="0" fontId="95" fillId="62" borderId="82" xfId="0" applyFont="1" applyFill="1" applyBorder="1" applyAlignment="1" applyProtection="1">
      <alignment horizontal="center"/>
      <protection locked="0"/>
    </xf>
    <xf numFmtId="1" fontId="96" fillId="62" borderId="9" xfId="0" applyNumberFormat="1" applyFont="1" applyFill="1" applyBorder="1" applyAlignment="1">
      <alignment horizontal="center"/>
    </xf>
    <xf numFmtId="1" fontId="96" fillId="62" borderId="11" xfId="0" applyNumberFormat="1" applyFont="1" applyFill="1" applyBorder="1" applyAlignment="1">
      <alignment horizontal="center"/>
    </xf>
    <xf numFmtId="0" fontId="108" fillId="61" borderId="27" xfId="0" applyFont="1" applyFill="1" applyBorder="1" applyAlignment="1">
      <alignment horizontal="center"/>
    </xf>
    <xf numFmtId="0" fontId="155" fillId="62" borderId="78" xfId="0" applyFont="1" applyFill="1" applyBorder="1" applyAlignment="1">
      <alignment horizontal="center"/>
    </xf>
    <xf numFmtId="0" fontId="93" fillId="62" borderId="78" xfId="0" applyFont="1" applyFill="1" applyBorder="1" applyAlignment="1">
      <alignment horizontal="center"/>
    </xf>
    <xf numFmtId="0" fontId="93" fillId="62" borderId="75" xfId="0" applyFont="1" applyFill="1" applyBorder="1" applyAlignment="1">
      <alignment horizontal="center"/>
    </xf>
    <xf numFmtId="0" fontId="93" fillId="62" borderId="81" xfId="0" applyFont="1" applyFill="1" applyBorder="1" applyAlignment="1">
      <alignment horizontal="center"/>
    </xf>
    <xf numFmtId="0" fontId="93" fillId="62" borderId="82" xfId="0" applyFont="1" applyFill="1" applyBorder="1" applyAlignment="1">
      <alignment horizontal="center"/>
    </xf>
    <xf numFmtId="0" fontId="85" fillId="61" borderId="0" xfId="0" applyFont="1" applyFill="1" applyAlignment="1">
      <alignment horizontal="center"/>
    </xf>
    <xf numFmtId="0" fontId="95" fillId="61" borderId="82" xfId="0" applyFont="1" applyFill="1" applyBorder="1" applyAlignment="1">
      <alignment horizontal="center"/>
    </xf>
    <xf numFmtId="0" fontId="99" fillId="61" borderId="26" xfId="0" applyFont="1" applyFill="1" applyBorder="1" applyAlignment="1">
      <alignment horizontal="center" vertical="center" wrapText="1"/>
    </xf>
    <xf numFmtId="0" fontId="99" fillId="61" borderId="83" xfId="0" applyFont="1" applyFill="1" applyBorder="1" applyAlignment="1">
      <alignment horizontal="center" vertical="center" wrapText="1"/>
    </xf>
    <xf numFmtId="0" fontId="99" fillId="61" borderId="12" xfId="0" applyFont="1" applyFill="1" applyBorder="1" applyAlignment="1">
      <alignment horizontal="center" vertical="center" wrapText="1"/>
    </xf>
    <xf numFmtId="0" fontId="97" fillId="18" borderId="81" xfId="0" applyFont="1" applyFill="1" applyBorder="1" applyAlignment="1" applyProtection="1">
      <alignment horizontal="center"/>
      <protection locked="0"/>
    </xf>
    <xf numFmtId="0" fontId="97" fillId="18" borderId="82" xfId="0" applyFont="1" applyFill="1" applyBorder="1" applyAlignment="1" applyProtection="1">
      <alignment horizontal="center"/>
      <protection locked="0"/>
    </xf>
    <xf numFmtId="0" fontId="97" fillId="61" borderId="78" xfId="0" applyFont="1" applyFill="1" applyBorder="1" applyAlignment="1">
      <alignment horizontal="center" vertical="center" wrapText="1"/>
    </xf>
    <xf numFmtId="1" fontId="86" fillId="62" borderId="78" xfId="0" applyNumberFormat="1" applyFont="1" applyFill="1" applyBorder="1" applyAlignment="1" applyProtection="1">
      <alignment horizontal="center" vertical="center"/>
      <protection locked="0"/>
    </xf>
    <xf numFmtId="0" fontId="95" fillId="0" borderId="0" xfId="0" applyFont="1" applyAlignment="1">
      <alignment horizontal="left" vertical="top" wrapText="1"/>
    </xf>
    <xf numFmtId="0" fontId="95" fillId="62" borderId="9" xfId="0" applyFont="1" applyFill="1" applyBorder="1" applyAlignment="1" applyProtection="1">
      <alignment horizontal="center" vertical="center"/>
      <protection locked="0"/>
    </xf>
    <xf numFmtId="0" fontId="95" fillId="61" borderId="0" xfId="0" applyFont="1" applyFill="1" applyAlignment="1">
      <alignment horizontal="left" vertical="top"/>
    </xf>
    <xf numFmtId="0" fontId="103" fillId="63" borderId="78" xfId="0" applyFont="1" applyFill="1" applyBorder="1" applyAlignment="1">
      <alignment horizontal="center"/>
    </xf>
    <xf numFmtId="0" fontId="93" fillId="0" borderId="0" xfId="0" applyFont="1" applyAlignment="1">
      <alignment horizontal="left" vertical="center"/>
    </xf>
    <xf numFmtId="0" fontId="153" fillId="0" borderId="78" xfId="0" applyFont="1" applyBorder="1" applyAlignment="1">
      <alignment horizontal="center"/>
    </xf>
    <xf numFmtId="0" fontId="153" fillId="18" borderId="78" xfId="0" applyFont="1" applyFill="1" applyBorder="1" applyAlignment="1">
      <alignment horizontal="center"/>
    </xf>
    <xf numFmtId="0" fontId="107" fillId="18" borderId="75" xfId="0" applyFont="1" applyFill="1" applyBorder="1" applyAlignment="1">
      <alignment horizontal="center"/>
    </xf>
    <xf numFmtId="0" fontId="107" fillId="18" borderId="81" xfId="0" applyFont="1" applyFill="1" applyBorder="1" applyAlignment="1">
      <alignment horizontal="center"/>
    </xf>
    <xf numFmtId="0" fontId="153" fillId="18" borderId="0" xfId="0" applyFont="1" applyFill="1" applyAlignment="1">
      <alignment horizontal="left" vertical="center"/>
    </xf>
    <xf numFmtId="0" fontId="95" fillId="0" borderId="26" xfId="0" applyFont="1" applyBorder="1" applyAlignment="1">
      <alignment horizontal="center" vertical="center" wrapText="1"/>
    </xf>
    <xf numFmtId="0" fontId="95" fillId="0" borderId="27" xfId="0" applyFont="1" applyBorder="1" applyAlignment="1">
      <alignment horizontal="center" vertical="center" wrapText="1"/>
    </xf>
    <xf numFmtId="5" fontId="97" fillId="62" borderId="75" xfId="136" applyNumberFormat="1" applyFont="1" applyFill="1" applyBorder="1" applyAlignment="1">
      <alignment horizontal="center" vertical="center"/>
    </xf>
    <xf numFmtId="5" fontId="97" fillId="62" borderId="81" xfId="136" applyNumberFormat="1" applyFont="1" applyFill="1" applyBorder="1" applyAlignment="1">
      <alignment horizontal="center" vertical="center"/>
    </xf>
    <xf numFmtId="5" fontId="97" fillId="62" borderId="82" xfId="136" applyNumberFormat="1" applyFont="1" applyFill="1" applyBorder="1" applyAlignment="1">
      <alignment horizontal="center" vertical="center"/>
    </xf>
    <xf numFmtId="0" fontId="96" fillId="18" borderId="0" xfId="0" applyFont="1" applyFill="1" applyAlignment="1">
      <alignment horizontal="left" vertical="center" wrapText="1"/>
    </xf>
    <xf numFmtId="0" fontId="93" fillId="18" borderId="0" xfId="0" applyFont="1" applyFill="1" applyAlignment="1">
      <alignment horizontal="left" vertical="center" wrapText="1"/>
    </xf>
    <xf numFmtId="0" fontId="95" fillId="0" borderId="26" xfId="0" applyFont="1" applyBorder="1" applyAlignment="1">
      <alignment horizontal="left" vertical="center" wrapText="1"/>
    </xf>
    <xf numFmtId="0" fontId="95" fillId="0" borderId="27" xfId="0" applyFont="1" applyBorder="1" applyAlignment="1">
      <alignment horizontal="left" vertical="center" wrapText="1"/>
    </xf>
    <xf numFmtId="14" fontId="97" fillId="62" borderId="75" xfId="0" applyNumberFormat="1" applyFont="1" applyFill="1" applyBorder="1" applyAlignment="1" applyProtection="1">
      <alignment horizontal="center" vertical="center"/>
      <protection locked="0"/>
    </xf>
    <xf numFmtId="14" fontId="97" fillId="62" borderId="81" xfId="0" applyNumberFormat="1" applyFont="1" applyFill="1" applyBorder="1" applyAlignment="1" applyProtection="1">
      <alignment horizontal="center" vertical="center"/>
      <protection locked="0"/>
    </xf>
    <xf numFmtId="14" fontId="97" fillId="62" borderId="82" xfId="0" applyNumberFormat="1" applyFont="1" applyFill="1" applyBorder="1" applyAlignment="1" applyProtection="1">
      <alignment horizontal="center" vertical="center"/>
      <protection locked="0"/>
    </xf>
    <xf numFmtId="0" fontId="97" fillId="62" borderId="75" xfId="0" applyFont="1" applyFill="1" applyBorder="1" applyAlignment="1">
      <alignment horizontal="center" vertical="center" wrapText="1"/>
    </xf>
    <xf numFmtId="0" fontId="97" fillId="62" borderId="81" xfId="0" applyFont="1" applyFill="1" applyBorder="1" applyAlignment="1">
      <alignment horizontal="center" vertical="center" wrapText="1"/>
    </xf>
    <xf numFmtId="0" fontId="97" fillId="62" borderId="82" xfId="0" applyFont="1" applyFill="1" applyBorder="1" applyAlignment="1">
      <alignment horizontal="center" vertical="center" wrapText="1"/>
    </xf>
    <xf numFmtId="0" fontId="92" fillId="61" borderId="83" xfId="0" applyFont="1" applyFill="1" applyBorder="1" applyAlignment="1">
      <alignment horizontal="center" vertical="center"/>
    </xf>
    <xf numFmtId="0" fontId="92" fillId="61" borderId="0" xfId="0" applyFont="1" applyFill="1" applyAlignment="1">
      <alignment horizontal="center" vertical="center"/>
    </xf>
    <xf numFmtId="0" fontId="93" fillId="18" borderId="0" xfId="0" applyFont="1" applyFill="1" applyAlignment="1">
      <alignment horizontal="left" vertical="center"/>
    </xf>
    <xf numFmtId="0" fontId="97" fillId="62" borderId="9" xfId="0" applyFont="1" applyFill="1" applyBorder="1" applyAlignment="1" applyProtection="1">
      <alignment horizontal="center"/>
      <protection locked="0"/>
    </xf>
    <xf numFmtId="0" fontId="97" fillId="62" borderId="11" xfId="0" applyFont="1" applyFill="1" applyBorder="1" applyAlignment="1" applyProtection="1">
      <alignment horizontal="center"/>
      <protection locked="0"/>
    </xf>
    <xf numFmtId="0" fontId="107" fillId="61" borderId="82" xfId="0" applyFont="1" applyFill="1" applyBorder="1" applyAlignment="1">
      <alignment horizontal="center"/>
    </xf>
    <xf numFmtId="0" fontId="107" fillId="61" borderId="75" xfId="0" applyFont="1" applyFill="1" applyBorder="1" applyAlignment="1">
      <alignment horizontal="left"/>
    </xf>
    <xf numFmtId="0" fontId="107" fillId="61" borderId="81" xfId="0" applyFont="1" applyFill="1" applyBorder="1" applyAlignment="1">
      <alignment horizontal="left"/>
    </xf>
    <xf numFmtId="0" fontId="95" fillId="0" borderId="78" xfId="0" applyFont="1" applyBorder="1" applyAlignment="1">
      <alignment horizontal="center"/>
    </xf>
    <xf numFmtId="0" fontId="17" fillId="0" borderId="78" xfId="0" applyFont="1" applyBorder="1" applyAlignment="1">
      <alignment horizontal="center"/>
    </xf>
    <xf numFmtId="0" fontId="95" fillId="61" borderId="78" xfId="0" applyFont="1" applyFill="1" applyBorder="1" applyAlignment="1">
      <alignment horizontal="center"/>
    </xf>
    <xf numFmtId="0" fontId="95" fillId="61" borderId="86" xfId="0" applyFont="1" applyFill="1" applyBorder="1" applyAlignment="1">
      <alignment horizontal="center"/>
    </xf>
    <xf numFmtId="0" fontId="95" fillId="61" borderId="83" xfId="0" applyFont="1" applyFill="1" applyBorder="1" applyAlignment="1">
      <alignment horizontal="center" vertical="center"/>
    </xf>
    <xf numFmtId="0" fontId="95" fillId="61" borderId="0" xfId="0" applyFont="1" applyFill="1" applyAlignment="1">
      <alignment horizontal="center" vertical="center"/>
    </xf>
    <xf numFmtId="0" fontId="95" fillId="61" borderId="10" xfId="0" applyFont="1" applyFill="1" applyBorder="1" applyAlignment="1">
      <alignment horizontal="center" vertical="center"/>
    </xf>
    <xf numFmtId="0" fontId="95" fillId="61" borderId="12" xfId="0" applyFont="1" applyFill="1" applyBorder="1" applyAlignment="1">
      <alignment horizontal="center" vertical="center"/>
    </xf>
    <xf numFmtId="0" fontId="95" fillId="18" borderId="9" xfId="0" applyFont="1" applyFill="1" applyBorder="1" applyAlignment="1">
      <alignment horizontal="center" vertical="center"/>
    </xf>
    <xf numFmtId="0" fontId="95" fillId="18" borderId="11" xfId="0" applyFont="1" applyFill="1" applyBorder="1" applyAlignment="1">
      <alignment horizontal="center" vertical="center"/>
    </xf>
    <xf numFmtId="7" fontId="17" fillId="62" borderId="83" xfId="136" applyNumberFormat="1" applyFont="1" applyFill="1" applyBorder="1" applyAlignment="1" applyProtection="1">
      <alignment horizontal="center" vertical="center"/>
      <protection locked="0"/>
    </xf>
    <xf numFmtId="7" fontId="17" fillId="62" borderId="0" xfId="136" applyNumberFormat="1" applyFont="1" applyFill="1" applyBorder="1" applyAlignment="1" applyProtection="1">
      <alignment horizontal="center" vertical="center"/>
      <protection locked="0"/>
    </xf>
    <xf numFmtId="7" fontId="17" fillId="62" borderId="10" xfId="136" applyNumberFormat="1" applyFont="1" applyFill="1" applyBorder="1" applyAlignment="1" applyProtection="1">
      <alignment horizontal="center" vertical="center"/>
      <protection locked="0"/>
    </xf>
    <xf numFmtId="0" fontId="98" fillId="61" borderId="27" xfId="0" applyFont="1" applyFill="1" applyBorder="1" applyAlignment="1">
      <alignment horizontal="center" vertical="center" wrapText="1"/>
    </xf>
    <xf numFmtId="0" fontId="98" fillId="61" borderId="0" xfId="0" applyFont="1" applyFill="1" applyAlignment="1">
      <alignment horizontal="center" vertical="center" wrapText="1"/>
    </xf>
    <xf numFmtId="0" fontId="98" fillId="61" borderId="9" xfId="0" applyFont="1" applyFill="1" applyBorder="1" applyAlignment="1">
      <alignment horizontal="center" vertical="center" wrapText="1"/>
    </xf>
    <xf numFmtId="44" fontId="99" fillId="61" borderId="27" xfId="136" applyFont="1" applyFill="1" applyBorder="1" applyAlignment="1">
      <alignment horizontal="center" vertical="center" wrapText="1"/>
    </xf>
    <xf numFmtId="44" fontId="99" fillId="61" borderId="0" xfId="136" applyFont="1" applyFill="1" applyBorder="1" applyAlignment="1">
      <alignment horizontal="center" vertical="center" wrapText="1"/>
    </xf>
    <xf numFmtId="44" fontId="99" fillId="61" borderId="9" xfId="136" applyFont="1" applyFill="1" applyBorder="1" applyAlignment="1">
      <alignment horizontal="center" vertical="center" wrapText="1"/>
    </xf>
    <xf numFmtId="0" fontId="105" fillId="62" borderId="75" xfId="137" applyFont="1" applyFill="1" applyBorder="1" applyAlignment="1" applyProtection="1">
      <alignment horizontal="center"/>
      <protection locked="0"/>
    </xf>
    <xf numFmtId="0" fontId="105" fillId="62" borderId="81" xfId="137" applyFont="1" applyFill="1" applyBorder="1" applyAlignment="1" applyProtection="1">
      <alignment horizontal="center"/>
      <protection locked="0"/>
    </xf>
    <xf numFmtId="0" fontId="105" fillId="62" borderId="82" xfId="137" applyFont="1" applyFill="1" applyBorder="1" applyAlignment="1" applyProtection="1">
      <alignment horizontal="center"/>
      <protection locked="0"/>
    </xf>
    <xf numFmtId="0" fontId="107" fillId="61" borderId="78" xfId="0" applyFont="1" applyFill="1" applyBorder="1" applyAlignment="1">
      <alignment horizontal="left"/>
    </xf>
    <xf numFmtId="0" fontId="96" fillId="62" borderId="75" xfId="0" applyFont="1" applyFill="1" applyBorder="1" applyAlignment="1">
      <alignment horizontal="center"/>
    </xf>
    <xf numFmtId="0" fontId="96" fillId="62" borderId="81" xfId="0" applyFont="1" applyFill="1" applyBorder="1" applyAlignment="1">
      <alignment horizontal="center"/>
    </xf>
    <xf numFmtId="0" fontId="96" fillId="62" borderId="82" xfId="0" applyFont="1" applyFill="1" applyBorder="1" applyAlignment="1">
      <alignment horizontal="center"/>
    </xf>
    <xf numFmtId="0" fontId="100" fillId="61" borderId="75" xfId="0" applyFont="1" applyFill="1" applyBorder="1" applyAlignment="1">
      <alignment horizontal="left"/>
    </xf>
    <xf numFmtId="0" fontId="100" fillId="61" borderId="81" xfId="0" applyFont="1" applyFill="1" applyBorder="1" applyAlignment="1">
      <alignment horizontal="left"/>
    </xf>
    <xf numFmtId="0" fontId="101" fillId="63" borderId="84" xfId="0" applyFont="1" applyFill="1" applyBorder="1" applyAlignment="1">
      <alignment horizontal="center"/>
    </xf>
    <xf numFmtId="0" fontId="101" fillId="63" borderId="0" xfId="0" applyFont="1" applyFill="1" applyAlignment="1">
      <alignment horizontal="center"/>
    </xf>
    <xf numFmtId="0" fontId="101" fillId="63" borderId="85" xfId="0" applyFont="1" applyFill="1" applyBorder="1" applyAlignment="1">
      <alignment horizontal="center"/>
    </xf>
    <xf numFmtId="1" fontId="96" fillId="61" borderId="9" xfId="0" applyNumberFormat="1" applyFont="1" applyFill="1" applyBorder="1" applyAlignment="1">
      <alignment horizontal="center"/>
    </xf>
    <xf numFmtId="1" fontId="96" fillId="61" borderId="11" xfId="0" applyNumberFormat="1" applyFont="1" applyFill="1" applyBorder="1" applyAlignment="1">
      <alignment horizontal="center"/>
    </xf>
    <xf numFmtId="10" fontId="97" fillId="18" borderId="9" xfId="0" applyNumberFormat="1" applyFont="1" applyFill="1" applyBorder="1" applyAlignment="1">
      <alignment horizontal="center"/>
    </xf>
    <xf numFmtId="0" fontId="97" fillId="18" borderId="9" xfId="0" applyFont="1" applyFill="1" applyBorder="1" applyAlignment="1">
      <alignment horizontal="center"/>
    </xf>
    <xf numFmtId="0" fontId="100" fillId="61" borderId="27" xfId="0" applyFont="1" applyFill="1" applyBorder="1" applyAlignment="1">
      <alignment horizontal="center"/>
    </xf>
    <xf numFmtId="0" fontId="100" fillId="61" borderId="28" xfId="0" applyFont="1" applyFill="1" applyBorder="1" applyAlignment="1">
      <alignment horizontal="center"/>
    </xf>
    <xf numFmtId="0" fontId="96" fillId="61" borderId="26" xfId="0" applyFont="1" applyFill="1" applyBorder="1" applyAlignment="1">
      <alignment horizontal="center"/>
    </xf>
    <xf numFmtId="0" fontId="96" fillId="61" borderId="27" xfId="0" applyFont="1" applyFill="1" applyBorder="1" applyAlignment="1">
      <alignment horizontal="center"/>
    </xf>
    <xf numFmtId="0" fontId="96" fillId="61" borderId="28" xfId="0" applyFont="1" applyFill="1" applyBorder="1" applyAlignment="1">
      <alignment horizontal="center"/>
    </xf>
    <xf numFmtId="0" fontId="86" fillId="61" borderId="0" xfId="0" applyFont="1" applyFill="1" applyAlignment="1">
      <alignment horizontal="center"/>
    </xf>
    <xf numFmtId="0" fontId="0" fillId="61" borderId="0" xfId="0" applyFill="1"/>
    <xf numFmtId="0" fontId="87" fillId="61" borderId="0" xfId="0" applyFont="1" applyFill="1"/>
    <xf numFmtId="184" fontId="17" fillId="18" borderId="78" xfId="0" applyNumberFormat="1" applyFont="1" applyFill="1" applyBorder="1" applyAlignment="1">
      <alignment horizontal="center"/>
    </xf>
    <xf numFmtId="0" fontId="94" fillId="63" borderId="0" xfId="0" applyFont="1" applyFill="1" applyAlignment="1">
      <alignment horizontal="center"/>
    </xf>
    <xf numFmtId="0" fontId="17" fillId="0" borderId="0" xfId="0" applyFont="1"/>
    <xf numFmtId="0" fontId="0" fillId="0" borderId="0" xfId="0"/>
    <xf numFmtId="0" fontId="95" fillId="61" borderId="9" xfId="0" applyFont="1" applyFill="1" applyBorder="1" applyAlignment="1">
      <alignment horizontal="center"/>
    </xf>
    <xf numFmtId="1" fontId="17" fillId="62" borderId="78" xfId="0" applyNumberFormat="1" applyFont="1" applyFill="1" applyBorder="1" applyAlignment="1">
      <alignment horizontal="center"/>
    </xf>
    <xf numFmtId="0" fontId="17" fillId="62" borderId="78" xfId="0" applyFont="1" applyFill="1" applyBorder="1" applyAlignment="1">
      <alignment horizontal="center"/>
    </xf>
    <xf numFmtId="0" fontId="17" fillId="62" borderId="77" xfId="0" applyFont="1" applyFill="1" applyBorder="1" applyAlignment="1">
      <alignment horizontal="center"/>
    </xf>
    <xf numFmtId="0" fontId="17" fillId="61" borderId="75" xfId="0" applyFont="1" applyFill="1" applyBorder="1" applyAlignment="1">
      <alignment horizontal="center"/>
    </xf>
    <xf numFmtId="0" fontId="17" fillId="61" borderId="82" xfId="0" applyFont="1" applyFill="1" applyBorder="1" applyAlignment="1">
      <alignment horizontal="center"/>
    </xf>
    <xf numFmtId="0" fontId="96" fillId="61" borderId="75" xfId="0" applyFont="1" applyFill="1" applyBorder="1" applyAlignment="1">
      <alignment horizontal="center"/>
    </xf>
    <xf numFmtId="0" fontId="96" fillId="61" borderId="82" xfId="0" applyFont="1" applyFill="1" applyBorder="1" applyAlignment="1">
      <alignment horizontal="center"/>
    </xf>
    <xf numFmtId="0" fontId="95" fillId="61" borderId="82" xfId="0" applyFont="1" applyFill="1" applyBorder="1" applyAlignment="1">
      <alignment horizontal="left" vertical="center"/>
    </xf>
    <xf numFmtId="0" fontId="95" fillId="61" borderId="78" xfId="0" applyFont="1" applyFill="1" applyBorder="1" applyAlignment="1">
      <alignment horizontal="left" vertical="center"/>
    </xf>
    <xf numFmtId="0" fontId="95" fillId="61" borderId="75" xfId="0" applyFont="1" applyFill="1" applyBorder="1" applyAlignment="1">
      <alignment horizontal="center" vertical="center"/>
    </xf>
    <xf numFmtId="0" fontId="95" fillId="61" borderId="82" xfId="0" applyFont="1" applyFill="1" applyBorder="1" applyAlignment="1">
      <alignment horizontal="center" vertical="center"/>
    </xf>
    <xf numFmtId="0" fontId="116" fillId="0" borderId="95" xfId="35" applyFont="1" applyBorder="1" applyAlignment="1" applyProtection="1">
      <alignment horizontal="left" vertical="center"/>
      <protection locked="0"/>
    </xf>
    <xf numFmtId="0" fontId="109" fillId="18" borderId="0" xfId="0" applyFont="1" applyFill="1" applyAlignment="1">
      <alignment horizontal="left" vertical="center" wrapText="1"/>
    </xf>
    <xf numFmtId="0" fontId="113" fillId="66" borderId="88" xfId="0" applyFont="1" applyFill="1" applyBorder="1" applyAlignment="1">
      <alignment horizontal="center"/>
    </xf>
    <xf numFmtId="0" fontId="110" fillId="0" borderId="95" xfId="0" applyFont="1" applyBorder="1" applyAlignment="1" applyProtection="1">
      <alignment horizontal="left"/>
      <protection locked="0"/>
    </xf>
    <xf numFmtId="0" fontId="114" fillId="0" borderId="0" xfId="35" applyFont="1" applyAlignment="1">
      <alignment horizontal="left" vertical="center" wrapText="1"/>
    </xf>
    <xf numFmtId="0" fontId="113" fillId="66" borderId="88" xfId="35" applyFont="1" applyFill="1" applyBorder="1" applyAlignment="1">
      <alignment horizontal="center" vertical="center"/>
    </xf>
    <xf numFmtId="186" fontId="118" fillId="0" borderId="0" xfId="0" applyNumberFormat="1" applyFont="1" applyAlignment="1">
      <alignment horizontal="center" vertical="center"/>
    </xf>
    <xf numFmtId="0" fontId="110" fillId="0" borderId="95" xfId="0" applyFont="1" applyBorder="1" applyAlignment="1" applyProtection="1">
      <alignment horizontal="left" vertical="center" indent="2"/>
      <protection locked="0"/>
    </xf>
    <xf numFmtId="0" fontId="156" fillId="0" borderId="95" xfId="0" applyFont="1" applyBorder="1" applyAlignment="1" applyProtection="1">
      <alignment horizontal="center" vertical="center"/>
      <protection locked="0"/>
    </xf>
    <xf numFmtId="49" fontId="110" fillId="0" borderId="95" xfId="0" applyNumberFormat="1" applyFont="1" applyBorder="1" applyAlignment="1" applyProtection="1">
      <alignment horizontal="left" vertical="center" indent="2"/>
      <protection locked="0"/>
    </xf>
    <xf numFmtId="186" fontId="110" fillId="0" borderId="95" xfId="0" applyNumberFormat="1" applyFont="1" applyBorder="1" applyAlignment="1" applyProtection="1">
      <alignment horizontal="center"/>
      <protection locked="0"/>
    </xf>
    <xf numFmtId="0" fontId="110" fillId="0" borderId="95" xfId="35" applyFont="1" applyBorder="1" applyAlignment="1" applyProtection="1">
      <alignment horizontal="left" vertical="center" indent="15"/>
      <protection locked="0"/>
    </xf>
    <xf numFmtId="0" fontId="114" fillId="0" borderId="102" xfId="35" applyFont="1" applyBorder="1" applyAlignment="1" applyProtection="1">
      <alignment horizontal="left" vertical="center"/>
      <protection locked="0"/>
    </xf>
    <xf numFmtId="0" fontId="114" fillId="0" borderId="103" xfId="35" applyFont="1" applyBorder="1" applyAlignment="1" applyProtection="1">
      <alignment horizontal="left" vertical="center" wrapText="1"/>
      <protection locked="0"/>
    </xf>
    <xf numFmtId="0" fontId="145" fillId="64" borderId="88" xfId="35" applyFont="1" applyFill="1" applyBorder="1" applyAlignment="1">
      <alignment horizontal="left" vertical="center" wrapText="1"/>
    </xf>
    <xf numFmtId="0" fontId="116" fillId="0" borderId="87" xfId="35" applyFont="1" applyBorder="1" applyAlignment="1" applyProtection="1">
      <alignment horizontal="left" vertical="center"/>
      <protection locked="0"/>
    </xf>
    <xf numFmtId="0" fontId="116" fillId="0" borderId="88" xfId="35" applyFont="1" applyBorder="1" applyAlignment="1" applyProtection="1">
      <alignment horizontal="left" vertical="center"/>
      <protection locked="0"/>
    </xf>
    <xf numFmtId="0" fontId="113" fillId="66" borderId="88" xfId="0" applyFont="1" applyFill="1" applyBorder="1" applyAlignment="1">
      <alignment horizontal="center" vertical="center"/>
    </xf>
    <xf numFmtId="0" fontId="110" fillId="0" borderId="95" xfId="0" applyFont="1" applyBorder="1" applyAlignment="1" applyProtection="1">
      <alignment horizontal="left" vertical="center" indent="1"/>
      <protection locked="0"/>
    </xf>
    <xf numFmtId="0" fontId="110" fillId="0" borderId="95" xfId="0" applyFont="1" applyBorder="1" applyAlignment="1" applyProtection="1">
      <alignment horizontal="center" vertical="center"/>
      <protection locked="0"/>
    </xf>
    <xf numFmtId="1" fontId="110" fillId="0" borderId="95" xfId="0" applyNumberFormat="1" applyFont="1" applyBorder="1" applyAlignment="1" applyProtection="1">
      <alignment horizontal="center" vertical="center"/>
      <protection locked="0"/>
    </xf>
    <xf numFmtId="0" fontId="110" fillId="0" borderId="95" xfId="0" applyFont="1" applyBorder="1" applyAlignment="1" applyProtection="1">
      <alignment vertical="center"/>
      <protection locked="0"/>
    </xf>
    <xf numFmtId="0" fontId="114" fillId="0" borderId="95" xfId="0" applyFont="1" applyBorder="1" applyAlignment="1" applyProtection="1">
      <alignment horizontal="left" vertical="center" indent="1"/>
      <protection locked="0"/>
    </xf>
    <xf numFmtId="0" fontId="110" fillId="0" borderId="87" xfId="35" applyFont="1" applyBorder="1" applyAlignment="1" applyProtection="1">
      <alignment horizontal="center" vertical="center"/>
      <protection locked="0"/>
    </xf>
    <xf numFmtId="0" fontId="110" fillId="0" borderId="96" xfId="35" applyFont="1" applyBorder="1" applyAlignment="1" applyProtection="1">
      <alignment horizontal="center" vertical="center"/>
      <protection locked="0"/>
    </xf>
    <xf numFmtId="0" fontId="110" fillId="0" borderId="88" xfId="35" applyFont="1" applyBorder="1" applyAlignment="1" applyProtection="1">
      <alignment horizontal="center" vertical="center"/>
      <protection locked="0"/>
    </xf>
    <xf numFmtId="0" fontId="110" fillId="0" borderId="95" xfId="0" applyFont="1" applyBorder="1" applyAlignment="1" applyProtection="1">
      <alignment horizontal="center"/>
      <protection locked="0"/>
    </xf>
    <xf numFmtId="185" fontId="110" fillId="0" borderId="95" xfId="0" applyNumberFormat="1" applyFont="1" applyBorder="1" applyAlignment="1" applyProtection="1">
      <alignment horizontal="center"/>
      <protection locked="0"/>
    </xf>
    <xf numFmtId="0" fontId="109" fillId="18" borderId="0" xfId="0" applyFont="1" applyFill="1" applyAlignment="1">
      <alignment horizontal="center" vertical="center"/>
    </xf>
    <xf numFmtId="1" fontId="76" fillId="0" borderId="89" xfId="0" applyNumberFormat="1" applyFont="1" applyBorder="1" applyAlignment="1">
      <alignment horizontal="center"/>
    </xf>
    <xf numFmtId="0" fontId="111" fillId="64" borderId="90" xfId="0" applyFont="1" applyFill="1" applyBorder="1" applyAlignment="1">
      <alignment horizontal="center" vertical="center" readingOrder="1"/>
    </xf>
    <xf numFmtId="0" fontId="112" fillId="64" borderId="91" xfId="0" applyFont="1" applyFill="1" applyBorder="1" applyAlignment="1">
      <alignment horizontal="center" vertical="center" readingOrder="1"/>
    </xf>
    <xf numFmtId="0" fontId="109" fillId="18" borderId="0" xfId="0" applyFont="1" applyFill="1" applyAlignment="1">
      <alignment horizontal="center"/>
    </xf>
    <xf numFmtId="0" fontId="139" fillId="18" borderId="27" xfId="0" applyFont="1" applyFill="1" applyBorder="1" applyAlignment="1">
      <alignment horizontal="center"/>
    </xf>
    <xf numFmtId="0" fontId="139" fillId="18" borderId="0" xfId="0" applyFont="1" applyFill="1" applyAlignment="1">
      <alignment horizontal="left"/>
    </xf>
    <xf numFmtId="0" fontId="139" fillId="18" borderId="9" xfId="0" applyFont="1" applyFill="1" applyBorder="1" applyAlignment="1">
      <alignment horizontal="center"/>
    </xf>
    <xf numFmtId="1" fontId="139" fillId="18" borderId="81" xfId="0" applyNumberFormat="1" applyFont="1" applyFill="1" applyBorder="1" applyAlignment="1">
      <alignment horizontal="center"/>
    </xf>
    <xf numFmtId="0" fontId="139" fillId="18" borderId="0" xfId="0" applyFont="1" applyFill="1" applyAlignment="1">
      <alignment horizontal="center"/>
    </xf>
    <xf numFmtId="184" fontId="139" fillId="18" borderId="0" xfId="0" applyNumberFormat="1" applyFont="1" applyFill="1" applyAlignment="1">
      <alignment horizontal="center"/>
    </xf>
    <xf numFmtId="0" fontId="17" fillId="18" borderId="0" xfId="0" applyFont="1" applyFill="1" applyAlignment="1">
      <alignment horizontal="left"/>
    </xf>
    <xf numFmtId="0" fontId="0" fillId="18" borderId="9" xfId="0" applyFill="1" applyBorder="1" applyAlignment="1">
      <alignment horizontal="left"/>
    </xf>
    <xf numFmtId="184" fontId="93" fillId="18" borderId="0" xfId="0" applyNumberFormat="1" applyFont="1" applyFill="1" applyAlignment="1">
      <alignment horizontal="center"/>
    </xf>
    <xf numFmtId="1" fontId="17" fillId="18" borderId="9" xfId="0" applyNumberFormat="1" applyFont="1" applyFill="1" applyBorder="1" applyAlignment="1">
      <alignment horizontal="center"/>
    </xf>
    <xf numFmtId="0" fontId="17" fillId="18" borderId="0" xfId="0" applyFont="1" applyFill="1" applyAlignment="1">
      <alignment horizontal="center"/>
    </xf>
    <xf numFmtId="0" fontId="137" fillId="0" borderId="0" xfId="0" applyFont="1" applyAlignment="1">
      <alignment horizontal="left"/>
    </xf>
    <xf numFmtId="0" fontId="128" fillId="0" borderId="0" xfId="0" applyFont="1" applyAlignment="1">
      <alignment horizontal="center"/>
    </xf>
    <xf numFmtId="0" fontId="129" fillId="0" borderId="0" xfId="0" applyFont="1" applyAlignment="1">
      <alignment horizontal="center" vertical="center" wrapText="1"/>
    </xf>
    <xf numFmtId="0" fontId="132" fillId="0" borderId="0" xfId="0" applyFont="1" applyAlignment="1">
      <alignment horizontal="center"/>
    </xf>
    <xf numFmtId="0" fontId="136" fillId="0" borderId="0" xfId="0" applyFont="1" applyAlignment="1">
      <alignment horizontal="left"/>
    </xf>
  </cellXfs>
  <cellStyles count="138">
    <cellStyle name="20% - Énfasis1" xfId="1" builtinId="30" customBuiltin="1"/>
    <cellStyle name="20% - Énfasis1 2" xfId="74" xr:uid="{00000000-0005-0000-0000-000001000000}"/>
    <cellStyle name="20% - Énfasis2" xfId="2" builtinId="34" customBuiltin="1"/>
    <cellStyle name="20% - Énfasis2 2" xfId="78" xr:uid="{00000000-0005-0000-0000-000003000000}"/>
    <cellStyle name="20% - Énfasis3" xfId="3" builtinId="38" customBuiltin="1"/>
    <cellStyle name="20% - Énfasis3 2" xfId="82" xr:uid="{00000000-0005-0000-0000-000005000000}"/>
    <cellStyle name="20% - Énfasis4" xfId="4" builtinId="42" customBuiltin="1"/>
    <cellStyle name="20% - Énfasis4 2" xfId="86" xr:uid="{00000000-0005-0000-0000-000007000000}"/>
    <cellStyle name="20% - Énfasis5" xfId="5" builtinId="46" customBuiltin="1"/>
    <cellStyle name="20% - Énfasis5 2" xfId="90" xr:uid="{00000000-0005-0000-0000-000009000000}"/>
    <cellStyle name="20% - Énfasis6" xfId="6" builtinId="50" customBuiltin="1"/>
    <cellStyle name="20% - Énfasis6 2" xfId="94" xr:uid="{00000000-0005-0000-0000-00000B000000}"/>
    <cellStyle name="40% - Énfasis1" xfId="7" builtinId="31" customBuiltin="1"/>
    <cellStyle name="40% - Énfasis1 2" xfId="75" xr:uid="{00000000-0005-0000-0000-00000D000000}"/>
    <cellStyle name="40% - Énfasis2" xfId="8" builtinId="35" customBuiltin="1"/>
    <cellStyle name="40% - Énfasis2 2" xfId="79" xr:uid="{00000000-0005-0000-0000-00000F000000}"/>
    <cellStyle name="40% - Énfasis3" xfId="9" builtinId="39" customBuiltin="1"/>
    <cellStyle name="40% - Énfasis3 2" xfId="83" xr:uid="{00000000-0005-0000-0000-000011000000}"/>
    <cellStyle name="40% - Énfasis4" xfId="10" builtinId="43" customBuiltin="1"/>
    <cellStyle name="40% - Énfasis4 2" xfId="87" xr:uid="{00000000-0005-0000-0000-000013000000}"/>
    <cellStyle name="40% - Énfasis5" xfId="11" builtinId="47" customBuiltin="1"/>
    <cellStyle name="40% - Énfasis5 2" xfId="91" xr:uid="{00000000-0005-0000-0000-000015000000}"/>
    <cellStyle name="40% - Énfasis6" xfId="12" builtinId="51" customBuiltin="1"/>
    <cellStyle name="40% - Énfasis6 2" xfId="95" xr:uid="{00000000-0005-0000-0000-000017000000}"/>
    <cellStyle name="60% - Énfasis1" xfId="13" builtinId="32" customBuiltin="1"/>
    <cellStyle name="60% - Énfasis1 2" xfId="76" xr:uid="{00000000-0005-0000-0000-000019000000}"/>
    <cellStyle name="60% - Énfasis2" xfId="14" builtinId="36" customBuiltin="1"/>
    <cellStyle name="60% - Énfasis2 2" xfId="80" xr:uid="{00000000-0005-0000-0000-00001B000000}"/>
    <cellStyle name="60% - Énfasis3" xfId="15" builtinId="40" customBuiltin="1"/>
    <cellStyle name="60% - Énfasis3 2" xfId="84" xr:uid="{00000000-0005-0000-0000-00001D000000}"/>
    <cellStyle name="60% - Énfasis4" xfId="16" builtinId="44" customBuiltin="1"/>
    <cellStyle name="60% - Énfasis4 2" xfId="88" xr:uid="{00000000-0005-0000-0000-00001F000000}"/>
    <cellStyle name="60% - Énfasis5" xfId="17" builtinId="48" customBuiltin="1"/>
    <cellStyle name="60% - Énfasis5 2" xfId="92" xr:uid="{00000000-0005-0000-0000-000021000000}"/>
    <cellStyle name="60% - Énfasis6" xfId="18" builtinId="52" customBuiltin="1"/>
    <cellStyle name="60% - Énfasis6 2" xfId="96" xr:uid="{00000000-0005-0000-0000-000023000000}"/>
    <cellStyle name="Buena 2" xfId="61" xr:uid="{00000000-0005-0000-0000-000024000000}"/>
    <cellStyle name="Bueno" xfId="19" builtinId="26" customBuiltin="1"/>
    <cellStyle name="Cálculo" xfId="20" builtinId="22" customBuiltin="1"/>
    <cellStyle name="Cálculo 2" xfId="66" xr:uid="{00000000-0005-0000-0000-000027000000}"/>
    <cellStyle name="Celda de comprobación" xfId="21" builtinId="23" customBuiltin="1"/>
    <cellStyle name="Celda de comprobación 2" xfId="68" xr:uid="{00000000-0005-0000-0000-000029000000}"/>
    <cellStyle name="Celda vinculada" xfId="22" builtinId="24" customBuiltin="1"/>
    <cellStyle name="Celda vinculada 2" xfId="67" xr:uid="{00000000-0005-0000-0000-00002B000000}"/>
    <cellStyle name="Encabezado 1" xfId="55" builtinId="16" customBuiltin="1"/>
    <cellStyle name="Encabezado 4" xfId="23" builtinId="19" customBuiltin="1"/>
    <cellStyle name="Encabezado 4 2" xfId="60" xr:uid="{00000000-0005-0000-0000-00002E000000}"/>
    <cellStyle name="Énfasis1" xfId="24" builtinId="29" customBuiltin="1"/>
    <cellStyle name="Énfasis1 2" xfId="73" xr:uid="{00000000-0005-0000-0000-000030000000}"/>
    <cellStyle name="Énfasis2" xfId="25" builtinId="33" customBuiltin="1"/>
    <cellStyle name="Énfasis2 2" xfId="77" xr:uid="{00000000-0005-0000-0000-000032000000}"/>
    <cellStyle name="Énfasis3" xfId="26" builtinId="37" customBuiltin="1"/>
    <cellStyle name="Énfasis3 2" xfId="81" xr:uid="{00000000-0005-0000-0000-000034000000}"/>
    <cellStyle name="Énfasis4" xfId="27" builtinId="41" customBuiltin="1"/>
    <cellStyle name="Énfasis4 2" xfId="85" xr:uid="{00000000-0005-0000-0000-000036000000}"/>
    <cellStyle name="Énfasis5" xfId="28" builtinId="45" customBuiltin="1"/>
    <cellStyle name="Énfasis5 2" xfId="89" xr:uid="{00000000-0005-0000-0000-000038000000}"/>
    <cellStyle name="Énfasis6" xfId="29" builtinId="49" customBuiltin="1"/>
    <cellStyle name="Énfasis6 2" xfId="93" xr:uid="{00000000-0005-0000-0000-00003A000000}"/>
    <cellStyle name="Entrada" xfId="30" builtinId="20" customBuiltin="1"/>
    <cellStyle name="Entrada 2" xfId="64" xr:uid="{00000000-0005-0000-0000-00003C000000}"/>
    <cellStyle name="Euro" xfId="31" xr:uid="{00000000-0005-0000-0000-00003D000000}"/>
    <cellStyle name="Hipervínculo" xfId="137" builtinId="8"/>
    <cellStyle name="Hipervínculo 2" xfId="114" xr:uid="{00000000-0005-0000-0000-00003E000000}"/>
    <cellStyle name="Incorrecto" xfId="32" builtinId="27" customBuiltin="1"/>
    <cellStyle name="Incorrecto 2" xfId="62" xr:uid="{00000000-0005-0000-0000-000040000000}"/>
    <cellStyle name="Millares" xfId="33" builtinId="3"/>
    <cellStyle name="Millares 2" xfId="100" xr:uid="{00000000-0005-0000-0000-000042000000}"/>
    <cellStyle name="Millares 2 4" xfId="133" xr:uid="{44077E52-F4A2-472C-A6E6-1B1698E8B31C}"/>
    <cellStyle name="Millares 3" xfId="111" xr:uid="{00000000-0005-0000-0000-000043000000}"/>
    <cellStyle name="Millares 3 2" xfId="115" xr:uid="{00000000-0005-0000-0000-000044000000}"/>
    <cellStyle name="Millares 3 3" xfId="122" xr:uid="{FEA6A043-4B12-4ED0-878D-B7B0E2DEFAE2}"/>
    <cellStyle name="Millares 3 3 2" xfId="129" xr:uid="{5C4E0B0D-DB9D-4B5A-9C14-21B998EB785A}"/>
    <cellStyle name="Millares 5" xfId="113" xr:uid="{00000000-0005-0000-0000-000045000000}"/>
    <cellStyle name="Moneda" xfId="136" builtinId="4"/>
    <cellStyle name="Moneda 2" xfId="53" xr:uid="{00000000-0005-0000-0000-000047000000}"/>
    <cellStyle name="Moneda 2 2" xfId="128" xr:uid="{1E4003FB-CAE9-4256-859A-EA7F6DCAAF2A}"/>
    <cellStyle name="Moneda 3" xfId="99" xr:uid="{00000000-0005-0000-0000-000048000000}"/>
    <cellStyle name="Moneda 3 2" xfId="101" xr:uid="{00000000-0005-0000-0000-000049000000}"/>
    <cellStyle name="Moneda 3 3" xfId="121" xr:uid="{00817393-58AD-4655-B9CD-9803B0D75FED}"/>
    <cellStyle name="Moneda 4" xfId="105" xr:uid="{00000000-0005-0000-0000-00004A000000}"/>
    <cellStyle name="Moneda 4 2" xfId="109" xr:uid="{00000000-0005-0000-0000-00004B000000}"/>
    <cellStyle name="Moneda 5" xfId="130" xr:uid="{FDF2A96A-3C4B-4488-842C-2C105434E35A}"/>
    <cellStyle name="Neutral" xfId="34" builtinId="28" customBuiltin="1"/>
    <cellStyle name="Neutral 2" xfId="63" xr:uid="{00000000-0005-0000-0000-00004D000000}"/>
    <cellStyle name="Normal" xfId="0" builtinId="0"/>
    <cellStyle name="Normal 10" xfId="112" xr:uid="{00000000-0005-0000-0000-00004F000000}"/>
    <cellStyle name="Normal 11" xfId="103" xr:uid="{00000000-0005-0000-0000-000050000000}"/>
    <cellStyle name="Normal 12" xfId="119" xr:uid="{00000000-0005-0000-0000-000051000000}"/>
    <cellStyle name="Normal 13" xfId="124" xr:uid="{32E738C3-404A-4019-A4A2-A479FFCF0A29}"/>
    <cellStyle name="Normal 14" xfId="131" xr:uid="{BA91A9CD-5187-4FF6-B49E-E0C43D25AE40}"/>
    <cellStyle name="Normal 2" xfId="35" xr:uid="{00000000-0005-0000-0000-000052000000}"/>
    <cellStyle name="Normal 2 2" xfId="36" xr:uid="{00000000-0005-0000-0000-000053000000}"/>
    <cellStyle name="Normal 2 2 2" xfId="110" xr:uid="{00000000-0005-0000-0000-000054000000}"/>
    <cellStyle name="Normal 3" xfId="37" xr:uid="{00000000-0005-0000-0000-000055000000}"/>
    <cellStyle name="Normal 3 2" xfId="120" xr:uid="{535DF9B2-431F-4230-8D54-5CF52DC8C843}"/>
    <cellStyle name="Normal 4" xfId="38" xr:uid="{00000000-0005-0000-0000-000056000000}"/>
    <cellStyle name="Normal 4 2" xfId="104" xr:uid="{00000000-0005-0000-0000-000057000000}"/>
    <cellStyle name="Normal 5" xfId="39" xr:uid="{00000000-0005-0000-0000-000058000000}"/>
    <cellStyle name="Normal 5 2" xfId="54" xr:uid="{00000000-0005-0000-0000-000059000000}"/>
    <cellStyle name="Normal 5 3" xfId="56" xr:uid="{00000000-0005-0000-0000-00005A000000}"/>
    <cellStyle name="Normal 6" xfId="40" xr:uid="{00000000-0005-0000-0000-00005B000000}"/>
    <cellStyle name="Normal 7" xfId="97" xr:uid="{00000000-0005-0000-0000-00005C000000}"/>
    <cellStyle name="Normal 7 2" xfId="126" xr:uid="{61BCD056-68CA-422D-A228-12513D94A9D1}"/>
    <cellStyle name="Normal 8" xfId="102" xr:uid="{00000000-0005-0000-0000-00005D000000}"/>
    <cellStyle name="Normal 8 2" xfId="107" xr:uid="{00000000-0005-0000-0000-00005E000000}"/>
    <cellStyle name="Normal 8 2 2" xfId="118" xr:uid="{00000000-0005-0000-0000-00005F000000}"/>
    <cellStyle name="Normal 8 2 3" xfId="134" xr:uid="{F027AB2D-57AA-4916-8231-6B790D6E6B97}"/>
    <cellStyle name="Normal 9" xfId="117" xr:uid="{00000000-0005-0000-0000-000060000000}"/>
    <cellStyle name="Notas" xfId="41" builtinId="10" customBuiltin="1"/>
    <cellStyle name="Notas 2" xfId="70" xr:uid="{00000000-0005-0000-0000-000063000000}"/>
    <cellStyle name="Porcentaje" xfId="42" builtinId="5"/>
    <cellStyle name="Porcentaje 2" xfId="43" xr:uid="{00000000-0005-0000-0000-000065000000}"/>
    <cellStyle name="Porcentaje 2 2" xfId="44" xr:uid="{00000000-0005-0000-0000-000066000000}"/>
    <cellStyle name="Porcentaje 2 3" xfId="125" xr:uid="{9B78EAB8-59BC-44A9-8671-BA26886FCFF7}"/>
    <cellStyle name="Porcentaje 3" xfId="98" xr:uid="{00000000-0005-0000-0000-000067000000}"/>
    <cellStyle name="Porcentaje 3 2" xfId="127" xr:uid="{B7196444-736F-432E-BCA3-7515EAF90999}"/>
    <cellStyle name="Porcentaje 4" xfId="106" xr:uid="{00000000-0005-0000-0000-000068000000}"/>
    <cellStyle name="Porcentaje 4 2" xfId="108" xr:uid="{00000000-0005-0000-0000-000069000000}"/>
    <cellStyle name="Porcentaje 4 3" xfId="123" xr:uid="{9B26F872-00C4-4A0E-A909-6601E339D479}"/>
    <cellStyle name="Porcentaje 5" xfId="116" xr:uid="{00000000-0005-0000-0000-00006A000000}"/>
    <cellStyle name="Porcentaje 5 2" xfId="135" xr:uid="{529CC6C9-7DFE-4B31-A2B6-6EEE700C17E0}"/>
    <cellStyle name="Porcentaje 6" xfId="132" xr:uid="{6B8C61B0-94AA-419F-83E6-38073078C44F}"/>
    <cellStyle name="Salida" xfId="45" builtinId="21" customBuiltin="1"/>
    <cellStyle name="Salida 2" xfId="65" xr:uid="{00000000-0005-0000-0000-00006C000000}"/>
    <cellStyle name="Texto de advertencia" xfId="46" builtinId="11" customBuiltin="1"/>
    <cellStyle name="Texto de advertencia 2" xfId="69" xr:uid="{00000000-0005-0000-0000-00006E000000}"/>
    <cellStyle name="Texto explicativo" xfId="47" builtinId="53" customBuiltin="1"/>
    <cellStyle name="Texto explicativo 2" xfId="71" xr:uid="{00000000-0005-0000-0000-000070000000}"/>
    <cellStyle name="Título" xfId="48" builtinId="15" customBuiltin="1"/>
    <cellStyle name="Título 2" xfId="49" builtinId="17" customBuiltin="1"/>
    <cellStyle name="Título 2 2" xfId="58" xr:uid="{00000000-0005-0000-0000-000073000000}"/>
    <cellStyle name="Título 3" xfId="50" builtinId="18" customBuiltin="1"/>
    <cellStyle name="Título 3 2" xfId="59" xr:uid="{00000000-0005-0000-0000-000075000000}"/>
    <cellStyle name="Título 4" xfId="57" xr:uid="{00000000-0005-0000-0000-000076000000}"/>
    <cellStyle name="Total" xfId="51" builtinId="25" customBuiltin="1"/>
    <cellStyle name="Total 2" xfId="72" xr:uid="{00000000-0005-0000-0000-000078000000}"/>
    <cellStyle name="Underline" xfId="52" xr:uid="{00000000-0005-0000-0000-000079000000}"/>
  </cellStyles>
  <dxfs count="9">
    <dxf>
      <font>
        <color theme="0"/>
      </font>
    </dxf>
    <dxf>
      <font>
        <color theme="0"/>
      </font>
      <fill>
        <patternFill patternType="none">
          <bgColor auto="1"/>
        </patternFill>
      </fill>
    </dxf>
    <dxf>
      <font>
        <b/>
        <i/>
      </font>
    </dxf>
    <dxf>
      <font>
        <b/>
        <i/>
      </font>
    </dxf>
    <dxf>
      <font>
        <b/>
        <i/>
      </font>
    </dxf>
    <dxf>
      <font>
        <b/>
        <i/>
      </font>
    </dxf>
    <dxf>
      <font>
        <b/>
        <i/>
      </font>
    </dxf>
    <dxf>
      <font>
        <b/>
        <i/>
      </font>
    </dxf>
    <dxf>
      <font>
        <b/>
        <i/>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99"/>
      <color rgb="FF006600"/>
      <color rgb="FFF0B31C"/>
      <color rgb="FFF79646"/>
      <color rgb="FF008000"/>
      <color rgb="FF333F50"/>
      <color rgb="FFFFFFCC"/>
      <color rgb="FFCFD5EA"/>
      <color rgb="FFE9EBF5"/>
      <color rgb="FF2038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1</xdr:col>
      <xdr:colOff>695325</xdr:colOff>
      <xdr:row>1</xdr:row>
      <xdr:rowOff>0</xdr:rowOff>
    </xdr:from>
    <xdr:to>
      <xdr:col>1</xdr:col>
      <xdr:colOff>942975</xdr:colOff>
      <xdr:row>1</xdr:row>
      <xdr:rowOff>0</xdr:rowOff>
    </xdr:to>
    <xdr:sp macro="" textlink="">
      <xdr:nvSpPr>
        <xdr:cNvPr id="2" name="Line 1">
          <a:extLst>
            <a:ext uri="{FF2B5EF4-FFF2-40B4-BE49-F238E27FC236}">
              <a16:creationId xmlns:a16="http://schemas.microsoft.com/office/drawing/2014/main" id="{00000000-0008-0000-3700-000002000000}"/>
            </a:ext>
          </a:extLst>
        </xdr:cNvPr>
        <xdr:cNvSpPr>
          <a:spLocks noChangeShapeType="1"/>
        </xdr:cNvSpPr>
      </xdr:nvSpPr>
      <xdr:spPr bwMode="auto">
        <a:xfrm>
          <a:off x="1200150" y="161925"/>
          <a:ext cx="24765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6</xdr:col>
      <xdr:colOff>19050</xdr:colOff>
      <xdr:row>22</xdr:row>
      <xdr:rowOff>9524</xdr:rowOff>
    </xdr:from>
    <xdr:to>
      <xdr:col>7</xdr:col>
      <xdr:colOff>647700</xdr:colOff>
      <xdr:row>22</xdr:row>
      <xdr:rowOff>190499</xdr:rowOff>
    </xdr:to>
    <xdr:pic>
      <xdr:nvPicPr>
        <xdr:cNvPr id="3" name="Picture 2">
          <a:extLst>
            <a:ext uri="{FF2B5EF4-FFF2-40B4-BE49-F238E27FC236}">
              <a16:creationId xmlns:a16="http://schemas.microsoft.com/office/drawing/2014/main" id="{00000000-0008-0000-37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10125" y="4057649"/>
          <a:ext cx="135255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round/>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23040</xdr:colOff>
      <xdr:row>0</xdr:row>
      <xdr:rowOff>38160</xdr:rowOff>
    </xdr:from>
    <xdr:to>
      <xdr:col>2</xdr:col>
      <xdr:colOff>372840</xdr:colOff>
      <xdr:row>3</xdr:row>
      <xdr:rowOff>144000</xdr:rowOff>
    </xdr:to>
    <xdr:pic>
      <xdr:nvPicPr>
        <xdr:cNvPr id="2" name="Imagen 1" descr="Logotipo, nombre de la empresa&#10;&#10;Descripción generada automáticamente">
          <a:extLst>
            <a:ext uri="{FF2B5EF4-FFF2-40B4-BE49-F238E27FC236}">
              <a16:creationId xmlns:a16="http://schemas.microsoft.com/office/drawing/2014/main" id="{3A93253D-445F-4297-BD6C-06F974BFF11A}"/>
            </a:ext>
          </a:extLst>
        </xdr:cNvPr>
        <xdr:cNvPicPr/>
      </xdr:nvPicPr>
      <xdr:blipFill>
        <a:blip xmlns:r="http://schemas.openxmlformats.org/officeDocument/2006/relationships" r:embed="rId1"/>
        <a:srcRect t="28315" b="28893"/>
        <a:stretch/>
      </xdr:blipFill>
      <xdr:spPr>
        <a:xfrm>
          <a:off x="23040" y="38160"/>
          <a:ext cx="1980480" cy="60876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3</xdr:col>
      <xdr:colOff>267629</xdr:colOff>
      <xdr:row>2</xdr:row>
      <xdr:rowOff>180975</xdr:rowOff>
    </xdr:to>
    <xdr:pic>
      <xdr:nvPicPr>
        <xdr:cNvPr id="2" name="Imagen 2">
          <a:extLst>
            <a:ext uri="{FF2B5EF4-FFF2-40B4-BE49-F238E27FC236}">
              <a16:creationId xmlns:a16="http://schemas.microsoft.com/office/drawing/2014/main" id="{D34A0CAE-49A2-4224-BE11-121D31595E1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100"/>
          <a:ext cx="136300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172080</xdr:colOff>
      <xdr:row>5</xdr:row>
      <xdr:rowOff>124560</xdr:rowOff>
    </xdr:from>
    <xdr:to>
      <xdr:col>2</xdr:col>
      <xdr:colOff>263880</xdr:colOff>
      <xdr:row>7</xdr:row>
      <xdr:rowOff>25920</xdr:rowOff>
    </xdr:to>
    <xdr:sp macro="" textlink="">
      <xdr:nvSpPr>
        <xdr:cNvPr id="2" name="Text Box 3">
          <a:extLst>
            <a:ext uri="{FF2B5EF4-FFF2-40B4-BE49-F238E27FC236}">
              <a16:creationId xmlns:a16="http://schemas.microsoft.com/office/drawing/2014/main" id="{5604C5D6-7464-44F4-A88C-7D42AC28114E}"/>
            </a:ext>
          </a:extLst>
        </xdr:cNvPr>
        <xdr:cNvSpPr/>
      </xdr:nvSpPr>
      <xdr:spPr>
        <a:xfrm>
          <a:off x="467355" y="724635"/>
          <a:ext cx="1387200" cy="177585"/>
        </a:xfrm>
        <a:prstGeom prst="rect">
          <a:avLst/>
        </a:prstGeom>
        <a:noFill/>
        <a:ln w="0">
          <a:noFill/>
        </a:ln>
      </xdr:spPr>
      <xdr:style>
        <a:lnRef idx="0">
          <a:scrgbClr r="0" g="0" b="0"/>
        </a:lnRef>
        <a:fillRef idx="0">
          <a:scrgbClr r="0" g="0" b="0"/>
        </a:fillRef>
        <a:effectRef idx="0">
          <a:scrgbClr r="0" g="0" b="0"/>
        </a:effectRef>
        <a:fontRef idx="minor"/>
      </xdr:style>
    </xdr:sp>
    <xdr:clientData/>
  </xdr:twoCellAnchor>
  <xdr:twoCellAnchor>
    <xdr:from>
      <xdr:col>0</xdr:col>
      <xdr:colOff>123840</xdr:colOff>
      <xdr:row>67</xdr:row>
      <xdr:rowOff>67320</xdr:rowOff>
    </xdr:from>
    <xdr:to>
      <xdr:col>3</xdr:col>
      <xdr:colOff>16200</xdr:colOff>
      <xdr:row>70</xdr:row>
      <xdr:rowOff>16200</xdr:rowOff>
    </xdr:to>
    <xdr:sp macro="" textlink="">
      <xdr:nvSpPr>
        <xdr:cNvPr id="3" name="Text Box 63">
          <a:extLst>
            <a:ext uri="{FF2B5EF4-FFF2-40B4-BE49-F238E27FC236}">
              <a16:creationId xmlns:a16="http://schemas.microsoft.com/office/drawing/2014/main" id="{307626BC-351F-426F-9F05-D525610DD06E}"/>
            </a:ext>
          </a:extLst>
        </xdr:cNvPr>
        <xdr:cNvSpPr/>
      </xdr:nvSpPr>
      <xdr:spPr>
        <a:xfrm>
          <a:off x="123840" y="9906645"/>
          <a:ext cx="2311710" cy="406080"/>
        </a:xfrm>
        <a:prstGeom prst="rect">
          <a:avLst/>
        </a:prstGeom>
        <a:noFill/>
        <a:ln w="0">
          <a:noFill/>
        </a:ln>
      </xdr:spPr>
      <xdr:style>
        <a:lnRef idx="0">
          <a:scrgbClr r="0" g="0" b="0"/>
        </a:lnRef>
        <a:fillRef idx="0">
          <a:scrgbClr r="0" g="0" b="0"/>
        </a:fillRef>
        <a:effectRef idx="0">
          <a:scrgbClr r="0" g="0" b="0"/>
        </a:effectRef>
        <a:fontRef idx="minor"/>
      </xdr:style>
      <xdr:txBody>
        <a:bodyPr lIns="27360" tIns="22680" rIns="27360" bIns="0" anchor="t">
          <a:noAutofit/>
        </a:bodyPr>
        <a:lstStyle/>
        <a:p>
          <a:pPr algn="ctr">
            <a:lnSpc>
              <a:spcPct val="100000"/>
            </a:lnSpc>
          </a:pPr>
          <a:r>
            <a:rPr lang="es-GT" sz="800" b="1" strike="noStrike" spc="-1">
              <a:solidFill>
                <a:srgbClr val="000000"/>
              </a:solidFill>
              <a:latin typeface="Tahoma"/>
              <a:ea typeface="Tahoma"/>
            </a:rPr>
            <a:t>Firma y código del empleado que asistió en consignar la información</a:t>
          </a:r>
          <a:endParaRPr lang="es-GT" sz="800" b="0" strike="noStrike" spc="-1">
            <a:latin typeface="Times New Roman"/>
          </a:endParaRPr>
        </a:p>
      </xdr:txBody>
    </xdr:sp>
    <xdr:clientData/>
  </xdr:twoCellAnchor>
  <xdr:twoCellAnchor>
    <xdr:from>
      <xdr:col>6</xdr:col>
      <xdr:colOff>477000</xdr:colOff>
      <xdr:row>67</xdr:row>
      <xdr:rowOff>67320</xdr:rowOff>
    </xdr:from>
    <xdr:to>
      <xdr:col>9</xdr:col>
      <xdr:colOff>597960</xdr:colOff>
      <xdr:row>70</xdr:row>
      <xdr:rowOff>44640</xdr:rowOff>
    </xdr:to>
    <xdr:sp macro="" textlink="">
      <xdr:nvSpPr>
        <xdr:cNvPr id="4" name="Text Box 64">
          <a:extLst>
            <a:ext uri="{FF2B5EF4-FFF2-40B4-BE49-F238E27FC236}">
              <a16:creationId xmlns:a16="http://schemas.microsoft.com/office/drawing/2014/main" id="{1E9BFD5A-36E1-40BA-9F9B-A1EEAA22AF31}"/>
            </a:ext>
          </a:extLst>
        </xdr:cNvPr>
        <xdr:cNvSpPr/>
      </xdr:nvSpPr>
      <xdr:spPr>
        <a:xfrm>
          <a:off x="5125200" y="9906645"/>
          <a:ext cx="2140260" cy="434520"/>
        </a:xfrm>
        <a:prstGeom prst="rect">
          <a:avLst/>
        </a:prstGeom>
        <a:noFill/>
        <a:ln w="0">
          <a:noFill/>
        </a:ln>
      </xdr:spPr>
      <xdr:style>
        <a:lnRef idx="0">
          <a:scrgbClr r="0" g="0" b="0"/>
        </a:lnRef>
        <a:fillRef idx="0">
          <a:scrgbClr r="0" g="0" b="0"/>
        </a:fillRef>
        <a:effectRef idx="0">
          <a:scrgbClr r="0" g="0" b="0"/>
        </a:effectRef>
        <a:fontRef idx="minor"/>
      </xdr:style>
      <xdr:txBody>
        <a:bodyPr lIns="27360" tIns="22680" rIns="27360" bIns="0" anchor="t">
          <a:noAutofit/>
        </a:bodyPr>
        <a:lstStyle/>
        <a:p>
          <a:pPr algn="ctr">
            <a:lnSpc>
              <a:spcPct val="100000"/>
            </a:lnSpc>
          </a:pPr>
          <a:r>
            <a:rPr lang="es-GT" sz="800" b="1" strike="noStrike" spc="-1">
              <a:solidFill>
                <a:srgbClr val="000000"/>
              </a:solidFill>
              <a:latin typeface="Tahoma"/>
              <a:ea typeface="Tahoma"/>
            </a:rPr>
            <a:t>Firma y código de quien autoriza la operación </a:t>
          </a:r>
          <a:endParaRPr lang="es-GT" sz="800" b="0" strike="noStrike" spc="-1">
            <a:latin typeface="Times New Roman"/>
          </a:endParaRPr>
        </a:p>
      </xdr:txBody>
    </xdr:sp>
    <xdr:clientData/>
  </xdr:twoCellAnchor>
  <xdr:twoCellAnchor>
    <xdr:from>
      <xdr:col>3</xdr:col>
      <xdr:colOff>228600</xdr:colOff>
      <xdr:row>67</xdr:row>
      <xdr:rowOff>67320</xdr:rowOff>
    </xdr:from>
    <xdr:to>
      <xdr:col>6</xdr:col>
      <xdr:colOff>235800</xdr:colOff>
      <xdr:row>70</xdr:row>
      <xdr:rowOff>44640</xdr:rowOff>
    </xdr:to>
    <xdr:sp macro="" textlink="">
      <xdr:nvSpPr>
        <xdr:cNvPr id="5" name="Text Box 65">
          <a:extLst>
            <a:ext uri="{FF2B5EF4-FFF2-40B4-BE49-F238E27FC236}">
              <a16:creationId xmlns:a16="http://schemas.microsoft.com/office/drawing/2014/main" id="{CEC7FD16-3983-4BBC-90A9-97F771A635BA}"/>
            </a:ext>
          </a:extLst>
        </xdr:cNvPr>
        <xdr:cNvSpPr/>
      </xdr:nvSpPr>
      <xdr:spPr>
        <a:xfrm>
          <a:off x="2647950" y="9906645"/>
          <a:ext cx="2236050" cy="434520"/>
        </a:xfrm>
        <a:prstGeom prst="rect">
          <a:avLst/>
        </a:prstGeom>
        <a:noFill/>
        <a:ln w="0">
          <a:noFill/>
        </a:ln>
      </xdr:spPr>
      <xdr:style>
        <a:lnRef idx="0">
          <a:scrgbClr r="0" g="0" b="0"/>
        </a:lnRef>
        <a:fillRef idx="0">
          <a:scrgbClr r="0" g="0" b="0"/>
        </a:fillRef>
        <a:effectRef idx="0">
          <a:scrgbClr r="0" g="0" b="0"/>
        </a:effectRef>
        <a:fontRef idx="minor"/>
      </xdr:style>
      <xdr:txBody>
        <a:bodyPr lIns="27360" tIns="22680" rIns="27360" bIns="0" anchor="t">
          <a:noAutofit/>
        </a:bodyPr>
        <a:lstStyle/>
        <a:p>
          <a:pPr algn="ctr">
            <a:lnSpc>
              <a:spcPct val="100000"/>
            </a:lnSpc>
          </a:pPr>
          <a:r>
            <a:rPr lang="es-GT" sz="800" b="1" strike="noStrike" spc="-1">
              <a:solidFill>
                <a:srgbClr val="000000"/>
              </a:solidFill>
              <a:latin typeface="Tahoma"/>
              <a:ea typeface="Tahoma"/>
            </a:rPr>
            <a:t>Firma y código del empleado responsable de la verificación de la información</a:t>
          </a:r>
          <a:endParaRPr lang="es-GT" sz="800" b="0" strike="noStrike" spc="-1">
            <a:latin typeface="Times New Roman"/>
          </a:endParaRPr>
        </a:p>
      </xdr:txBody>
    </xdr:sp>
    <xdr:clientData/>
  </xdr:twoCellAnchor>
  <xdr:twoCellAnchor>
    <xdr:from>
      <xdr:col>0</xdr:col>
      <xdr:colOff>123480</xdr:colOff>
      <xdr:row>67</xdr:row>
      <xdr:rowOff>48240</xdr:rowOff>
    </xdr:from>
    <xdr:to>
      <xdr:col>3</xdr:col>
      <xdr:colOff>47520</xdr:colOff>
      <xdr:row>67</xdr:row>
      <xdr:rowOff>48240</xdr:rowOff>
    </xdr:to>
    <xdr:sp macro="" textlink="">
      <xdr:nvSpPr>
        <xdr:cNvPr id="6" name="Line 66">
          <a:extLst>
            <a:ext uri="{FF2B5EF4-FFF2-40B4-BE49-F238E27FC236}">
              <a16:creationId xmlns:a16="http://schemas.microsoft.com/office/drawing/2014/main" id="{05D56DE4-0E69-49DA-9ADD-910D7ED1393B}"/>
            </a:ext>
          </a:extLst>
        </xdr:cNvPr>
        <xdr:cNvSpPr/>
      </xdr:nvSpPr>
      <xdr:spPr>
        <a:xfrm>
          <a:off x="123480" y="9887565"/>
          <a:ext cx="2343390" cy="0"/>
        </a:xfrm>
        <a:prstGeom prst="line">
          <a:avLst/>
        </a:prstGeom>
        <a:ln w="12600" cap="sq">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3</xdr:col>
      <xdr:colOff>228600</xdr:colOff>
      <xdr:row>67</xdr:row>
      <xdr:rowOff>48240</xdr:rowOff>
    </xdr:from>
    <xdr:to>
      <xdr:col>6</xdr:col>
      <xdr:colOff>276840</xdr:colOff>
      <xdr:row>67</xdr:row>
      <xdr:rowOff>48240</xdr:rowOff>
    </xdr:to>
    <xdr:sp macro="" textlink="">
      <xdr:nvSpPr>
        <xdr:cNvPr id="7" name="Line 67">
          <a:extLst>
            <a:ext uri="{FF2B5EF4-FFF2-40B4-BE49-F238E27FC236}">
              <a16:creationId xmlns:a16="http://schemas.microsoft.com/office/drawing/2014/main" id="{0C54528B-2AE6-4DAA-85E6-EEE3398DDF7F}"/>
            </a:ext>
          </a:extLst>
        </xdr:cNvPr>
        <xdr:cNvSpPr/>
      </xdr:nvSpPr>
      <xdr:spPr>
        <a:xfrm>
          <a:off x="2647950" y="9887565"/>
          <a:ext cx="2277090" cy="0"/>
        </a:xfrm>
        <a:prstGeom prst="line">
          <a:avLst/>
        </a:prstGeom>
        <a:ln w="12600" cap="sq">
          <a:solidFill>
            <a:srgbClr val="000000"/>
          </a:solidFill>
          <a:miter/>
        </a:ln>
      </xdr:spPr>
      <xdr:style>
        <a:lnRef idx="0">
          <a:scrgbClr r="0" g="0" b="0"/>
        </a:lnRef>
        <a:fillRef idx="0">
          <a:scrgbClr r="0" g="0" b="0"/>
        </a:fillRef>
        <a:effectRef idx="0">
          <a:scrgbClr r="0" g="0" b="0"/>
        </a:effectRef>
        <a:fontRef idx="minor"/>
      </xdr:style>
    </xdr:sp>
    <xdr:clientData/>
  </xdr:twoCellAnchor>
  <xdr:twoCellAnchor>
    <xdr:from>
      <xdr:col>6</xdr:col>
      <xdr:colOff>476640</xdr:colOff>
      <xdr:row>67</xdr:row>
      <xdr:rowOff>48240</xdr:rowOff>
    </xdr:from>
    <xdr:to>
      <xdr:col>9</xdr:col>
      <xdr:colOff>581400</xdr:colOff>
      <xdr:row>67</xdr:row>
      <xdr:rowOff>48240</xdr:rowOff>
    </xdr:to>
    <xdr:sp macro="" textlink="">
      <xdr:nvSpPr>
        <xdr:cNvPr id="8" name="Line 68">
          <a:extLst>
            <a:ext uri="{FF2B5EF4-FFF2-40B4-BE49-F238E27FC236}">
              <a16:creationId xmlns:a16="http://schemas.microsoft.com/office/drawing/2014/main" id="{72DA47A7-CFBA-40A5-A8CB-3D84DFE613F5}"/>
            </a:ext>
          </a:extLst>
        </xdr:cNvPr>
        <xdr:cNvSpPr/>
      </xdr:nvSpPr>
      <xdr:spPr>
        <a:xfrm>
          <a:off x="5124840" y="9887565"/>
          <a:ext cx="2124060" cy="0"/>
        </a:xfrm>
        <a:prstGeom prst="line">
          <a:avLst/>
        </a:prstGeom>
        <a:ln w="12600" cap="sq">
          <a:solidFill>
            <a:srgbClr val="000000"/>
          </a:solidFill>
          <a:miter/>
        </a:ln>
      </xdr:spPr>
      <xdr:style>
        <a:lnRef idx="0">
          <a:scrgbClr r="0" g="0" b="0"/>
        </a:lnRef>
        <a:fillRef idx="0">
          <a:scrgbClr r="0" g="0" b="0"/>
        </a:fillRef>
        <a:effectRef idx="0">
          <a:scrgbClr r="0" g="0" b="0"/>
        </a:effectRef>
        <a:fontRef idx="minor"/>
      </xdr:style>
    </xdr:sp>
    <xdr:clientData/>
  </xdr:twoCellAnchor>
  <xdr:twoCellAnchor editAs="oneCell">
    <xdr:from>
      <xdr:col>0</xdr:col>
      <xdr:colOff>0</xdr:colOff>
      <xdr:row>0</xdr:row>
      <xdr:rowOff>66675</xdr:rowOff>
    </xdr:from>
    <xdr:to>
      <xdr:col>2</xdr:col>
      <xdr:colOff>220004</xdr:colOff>
      <xdr:row>3</xdr:row>
      <xdr:rowOff>95250</xdr:rowOff>
    </xdr:to>
    <xdr:pic>
      <xdr:nvPicPr>
        <xdr:cNvPr id="11" name="Imagen 2">
          <a:extLst>
            <a:ext uri="{FF2B5EF4-FFF2-40B4-BE49-F238E27FC236}">
              <a16:creationId xmlns:a16="http://schemas.microsoft.com/office/drawing/2014/main" id="{47E74793-FC4D-4E37-B493-98B7B1F804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6675"/>
          <a:ext cx="136300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95250</xdr:rowOff>
    </xdr:from>
    <xdr:to>
      <xdr:col>2</xdr:col>
      <xdr:colOff>86654</xdr:colOff>
      <xdr:row>3</xdr:row>
      <xdr:rowOff>66675</xdr:rowOff>
    </xdr:to>
    <xdr:pic>
      <xdr:nvPicPr>
        <xdr:cNvPr id="3" name="Imagen 2">
          <a:extLst>
            <a:ext uri="{FF2B5EF4-FFF2-40B4-BE49-F238E27FC236}">
              <a16:creationId xmlns:a16="http://schemas.microsoft.com/office/drawing/2014/main" id="{E7483864-179A-41B5-B6B3-D3DE2F7C45D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5250"/>
          <a:ext cx="1363004"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952500</xdr:colOff>
      <xdr:row>36</xdr:row>
      <xdr:rowOff>11113</xdr:rowOff>
    </xdr:from>
    <xdr:to>
      <xdr:col>1</xdr:col>
      <xdr:colOff>2800350</xdr:colOff>
      <xdr:row>36</xdr:row>
      <xdr:rowOff>19050</xdr:rowOff>
    </xdr:to>
    <xdr:cxnSp macro="">
      <xdr:nvCxnSpPr>
        <xdr:cNvPr id="2" name="2 Conector recto">
          <a:extLst>
            <a:ext uri="{FF2B5EF4-FFF2-40B4-BE49-F238E27FC236}">
              <a16:creationId xmlns:a16="http://schemas.microsoft.com/office/drawing/2014/main" id="{9CC8633F-8EAB-44F9-B3D8-6B1B2F75A74B}"/>
            </a:ext>
          </a:extLst>
        </xdr:cNvPr>
        <xdr:cNvCxnSpPr/>
      </xdr:nvCxnSpPr>
      <xdr:spPr>
        <a:xfrm flipV="1">
          <a:off x="1838325" y="8231188"/>
          <a:ext cx="1847850" cy="7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1293936</xdr:colOff>
      <xdr:row>0</xdr:row>
      <xdr:rowOff>135547</xdr:rowOff>
    </xdr:from>
    <xdr:to>
      <xdr:col>2</xdr:col>
      <xdr:colOff>945907</xdr:colOff>
      <xdr:row>4</xdr:row>
      <xdr:rowOff>71071</xdr:rowOff>
    </xdr:to>
    <xdr:pic>
      <xdr:nvPicPr>
        <xdr:cNvPr id="3" name="Picture 1">
          <a:extLst>
            <a:ext uri="{FF2B5EF4-FFF2-40B4-BE49-F238E27FC236}">
              <a16:creationId xmlns:a16="http://schemas.microsoft.com/office/drawing/2014/main" id="{16909FC8-856F-497A-88E1-56A83580150B}"/>
            </a:ext>
          </a:extLst>
        </xdr:cNvPr>
        <xdr:cNvPicPr/>
      </xdr:nvPicPr>
      <xdr:blipFill>
        <a:blip xmlns:r="http://schemas.openxmlformats.org/officeDocument/2006/relationships" r:embed="rId1"/>
        <a:stretch>
          <a:fillRect/>
        </a:stretch>
      </xdr:blipFill>
      <xdr:spPr>
        <a:xfrm>
          <a:off x="2379786" y="135547"/>
          <a:ext cx="3519121" cy="64037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F7B37-9320-4430-8F45-BA17C66C91E3}">
  <sheetPr codeName="Hoja36">
    <tabColor rgb="FFCC00CC"/>
  </sheetPr>
  <dimension ref="A1:S356"/>
  <sheetViews>
    <sheetView showGridLines="0" tabSelected="1" topLeftCell="A10" zoomScaleNormal="100" workbookViewId="0">
      <selection activeCell="E24" sqref="E24"/>
    </sheetView>
  </sheetViews>
  <sheetFormatPr baseColWidth="10" defaultColWidth="11.42578125" defaultRowHeight="15" zeroHeight="1"/>
  <cols>
    <col min="1" max="1" width="7.5703125" style="7" customWidth="1"/>
    <col min="2" max="4" width="14.28515625" style="7" customWidth="1"/>
    <col min="5" max="5" width="18.5703125" style="7" customWidth="1"/>
    <col min="6" max="6" width="7.140625" style="7" customWidth="1"/>
    <col min="7" max="7" width="10.85546875" style="7" customWidth="1"/>
    <col min="8" max="10" width="14.28515625" style="7" customWidth="1"/>
    <col min="11" max="11" width="19.85546875" style="7" bestFit="1" customWidth="1"/>
    <col min="12" max="12" width="14.28515625" style="7" customWidth="1"/>
    <col min="13" max="13" width="7.140625" style="7" customWidth="1"/>
    <col min="14" max="14" width="1.5703125" style="7" hidden="1" customWidth="1"/>
    <col min="15" max="15" width="1.5703125" style="7" customWidth="1"/>
    <col min="16" max="18" width="14.28515625" style="7" hidden="1" customWidth="1"/>
    <col min="19" max="19" width="11.42578125" style="7"/>
    <col min="20" max="16383" width="0" style="7" hidden="1" customWidth="1"/>
    <col min="16384" max="16384" width="11.42578125" style="7" customWidth="1"/>
  </cols>
  <sheetData>
    <row r="1" spans="1:19" ht="12" hidden="1" customHeight="1">
      <c r="A1" s="388" t="s">
        <v>6</v>
      </c>
      <c r="B1" s="389"/>
      <c r="C1" s="2" t="s">
        <v>23</v>
      </c>
      <c r="D1" s="3" t="s">
        <v>24</v>
      </c>
      <c r="E1" s="4" t="s">
        <v>25</v>
      </c>
      <c r="F1" s="5"/>
      <c r="G1" s="6"/>
      <c r="H1" s="6"/>
      <c r="I1" s="6"/>
      <c r="J1" s="6"/>
      <c r="K1" s="6"/>
      <c r="L1" s="6"/>
      <c r="M1" s="6"/>
      <c r="S1" s="6"/>
    </row>
    <row r="2" spans="1:19" ht="12" hidden="1" customHeight="1">
      <c r="A2" s="388"/>
      <c r="B2" s="389"/>
      <c r="C2" s="8">
        <f>C23/12</f>
        <v>3.7499999999999999E-3</v>
      </c>
      <c r="D2" s="9">
        <f>(C23/12+1)^(D23-A23)</f>
        <v>1.093990117605939</v>
      </c>
      <c r="E2" s="10">
        <f>1-(1/D2)</f>
        <v>8.5914960376081484E-2</v>
      </c>
      <c r="F2" s="5"/>
      <c r="G2" s="6" t="s">
        <v>8</v>
      </c>
      <c r="H2" s="6" t="s">
        <v>27</v>
      </c>
      <c r="I2" s="6" t="s">
        <v>28</v>
      </c>
      <c r="J2" s="6"/>
      <c r="K2" s="6"/>
      <c r="L2" s="6"/>
      <c r="M2" s="6"/>
      <c r="S2" s="6"/>
    </row>
    <row r="3" spans="1:19" ht="12" hidden="1" customHeight="1">
      <c r="A3" s="11"/>
      <c r="B3" s="11"/>
      <c r="C3" s="12"/>
      <c r="D3" s="13"/>
      <c r="E3" s="12"/>
      <c r="F3" s="5"/>
      <c r="G3" s="6"/>
      <c r="H3" s="6"/>
      <c r="I3" s="6"/>
      <c r="J3" s="6"/>
      <c r="K3" s="6"/>
      <c r="L3" s="6"/>
      <c r="M3" s="6"/>
      <c r="S3" s="6"/>
    </row>
    <row r="4" spans="1:19" ht="12" customHeight="1">
      <c r="A4" s="11"/>
      <c r="B4" s="11"/>
      <c r="C4" s="12"/>
      <c r="D4" s="13"/>
      <c r="E4" s="12"/>
      <c r="F4" s="5"/>
      <c r="G4" s="6"/>
      <c r="H4" s="6"/>
      <c r="I4" s="6"/>
      <c r="J4" s="6"/>
      <c r="K4" s="6"/>
      <c r="L4" s="6"/>
      <c r="M4" s="6"/>
      <c r="S4" s="6"/>
    </row>
    <row r="5" spans="1:19" ht="12" customHeight="1">
      <c r="A5" s="11"/>
      <c r="B5" s="11"/>
      <c r="C5" s="12"/>
      <c r="D5" s="13"/>
      <c r="E5" s="12"/>
      <c r="F5" s="5"/>
      <c r="G5" s="6"/>
      <c r="H5" s="6"/>
      <c r="I5" s="6"/>
      <c r="J5" s="6"/>
      <c r="K5" s="6"/>
      <c r="L5" s="6"/>
      <c r="M5" s="6"/>
      <c r="S5" s="6"/>
    </row>
    <row r="6" spans="1:19" ht="12" customHeight="1">
      <c r="A6" s="14"/>
      <c r="B6" s="14"/>
      <c r="C6" s="12"/>
      <c r="D6" s="13"/>
      <c r="E6" s="12"/>
      <c r="F6" s="5"/>
      <c r="G6" s="6"/>
      <c r="H6" s="6"/>
      <c r="I6" s="6"/>
      <c r="J6" s="6"/>
      <c r="K6" s="6"/>
      <c r="L6" s="6"/>
      <c r="M6" s="6"/>
      <c r="S6" s="6"/>
    </row>
    <row r="7" spans="1:19">
      <c r="A7" s="14"/>
      <c r="B7" s="14"/>
      <c r="C7" s="12"/>
      <c r="D7" s="13"/>
      <c r="E7" s="12"/>
      <c r="F7" s="5"/>
      <c r="G7" s="6"/>
      <c r="H7" s="6"/>
      <c r="I7" s="6"/>
      <c r="J7" s="6"/>
      <c r="K7" s="6"/>
      <c r="L7" s="6"/>
      <c r="M7" s="6"/>
      <c r="S7" s="6"/>
    </row>
    <row r="8" spans="1:19">
      <c r="A8" s="11"/>
      <c r="B8" s="11"/>
      <c r="C8" s="12"/>
      <c r="D8" s="13"/>
      <c r="E8" s="12"/>
      <c r="F8" s="5"/>
      <c r="G8" s="6"/>
      <c r="H8" s="6"/>
      <c r="I8" s="6"/>
      <c r="J8" s="6"/>
      <c r="K8" s="6"/>
      <c r="L8" s="6"/>
      <c r="M8" s="6"/>
      <c r="S8" s="6"/>
    </row>
    <row r="9" spans="1:19">
      <c r="A9" s="11"/>
      <c r="B9" s="11"/>
      <c r="C9" s="12"/>
      <c r="D9" s="13"/>
      <c r="E9" s="12"/>
      <c r="F9" s="5"/>
      <c r="G9" s="390" t="str">
        <f>CONCATENATE("TAE ",A21)</f>
        <v>TAE CUOTA NIVELADA</v>
      </c>
      <c r="H9" s="390"/>
      <c r="I9" s="390"/>
      <c r="J9" s="390"/>
      <c r="K9" s="390"/>
      <c r="L9" s="6"/>
      <c r="M9" s="6"/>
      <c r="S9" s="6"/>
    </row>
    <row r="10" spans="1:19">
      <c r="A10" s="11"/>
      <c r="B10" s="11"/>
      <c r="C10" s="12"/>
      <c r="D10" s="13"/>
      <c r="E10" s="12"/>
      <c r="F10" s="5"/>
      <c r="G10" s="390"/>
      <c r="H10" s="390"/>
      <c r="I10" s="390"/>
      <c r="J10" s="390"/>
      <c r="K10" s="390"/>
      <c r="L10" s="6"/>
      <c r="M10" s="6"/>
      <c r="S10" s="6"/>
    </row>
    <row r="11" spans="1:19" ht="31.5">
      <c r="A11" s="11"/>
      <c r="B11" s="11"/>
      <c r="C11" s="12"/>
      <c r="D11" s="13"/>
      <c r="E11" s="12"/>
      <c r="F11" s="5"/>
      <c r="G11" s="384" t="str">
        <f>A22</f>
        <v>MESES DE GRACIA</v>
      </c>
      <c r="H11" s="385"/>
      <c r="I11" s="57" t="str">
        <f t="shared" ref="I11:K12" si="0">C22</f>
        <v>TASA</v>
      </c>
      <c r="J11" s="57" t="str">
        <f t="shared" si="0"/>
        <v>PLAZO EN MESES</v>
      </c>
      <c r="K11" s="58" t="str">
        <f t="shared" si="0"/>
        <v>MONTO</v>
      </c>
      <c r="L11" s="6"/>
      <c r="M11" s="6"/>
      <c r="S11" s="6"/>
    </row>
    <row r="12" spans="1:19">
      <c r="A12" s="11"/>
      <c r="B12" s="11"/>
      <c r="C12" s="12"/>
      <c r="D12" s="13"/>
      <c r="E12" s="12"/>
      <c r="F12" s="5"/>
      <c r="G12" s="375">
        <f>A23</f>
        <v>0</v>
      </c>
      <c r="H12" s="376"/>
      <c r="I12" s="15">
        <f t="shared" si="0"/>
        <v>4.4999999999999998E-2</v>
      </c>
      <c r="J12" s="16">
        <f t="shared" si="0"/>
        <v>24</v>
      </c>
      <c r="K12" s="17">
        <f t="shared" si="0"/>
        <v>10000</v>
      </c>
      <c r="L12" s="6"/>
      <c r="M12" s="6"/>
      <c r="S12" s="6"/>
    </row>
    <row r="13" spans="1:19">
      <c r="A13" s="11"/>
      <c r="B13" s="11"/>
      <c r="C13" s="12"/>
      <c r="D13" s="13"/>
      <c r="E13" s="12"/>
      <c r="F13" s="5"/>
      <c r="G13" s="6"/>
      <c r="H13" s="6"/>
      <c r="I13" s="6"/>
      <c r="J13" s="6"/>
      <c r="K13" s="6"/>
      <c r="L13" s="6"/>
      <c r="M13" s="6"/>
      <c r="S13" s="6"/>
    </row>
    <row r="14" spans="1:19" ht="15.75">
      <c r="A14" s="14"/>
      <c r="B14" s="6"/>
      <c r="C14" s="6"/>
      <c r="D14" s="6"/>
      <c r="E14" s="6"/>
      <c r="F14" s="5"/>
      <c r="G14" s="391" t="s">
        <v>1</v>
      </c>
      <c r="H14" s="391"/>
      <c r="I14" s="391"/>
      <c r="J14" s="391"/>
      <c r="K14" s="59" t="s">
        <v>16</v>
      </c>
      <c r="L14" s="6"/>
      <c r="M14" s="6"/>
      <c r="S14" s="6"/>
    </row>
    <row r="15" spans="1:19" ht="15.75">
      <c r="A15" s="14"/>
      <c r="B15" s="6"/>
      <c r="C15" s="6"/>
      <c r="D15" s="6"/>
      <c r="E15" s="6"/>
      <c r="F15" s="18"/>
      <c r="G15" s="378" t="s">
        <v>65</v>
      </c>
      <c r="H15" s="378"/>
      <c r="I15" s="378"/>
      <c r="J15" s="378"/>
      <c r="K15" s="19">
        <v>2.5000000000000001E-3</v>
      </c>
      <c r="L15" s="6"/>
      <c r="M15" s="6"/>
      <c r="S15" s="6"/>
    </row>
    <row r="16" spans="1:19" ht="15.75">
      <c r="A16" s="14"/>
      <c r="B16" s="6"/>
      <c r="C16" s="6"/>
      <c r="D16" s="6"/>
      <c r="E16" s="6"/>
      <c r="F16" s="18"/>
      <c r="G16" s="378" t="s">
        <v>29</v>
      </c>
      <c r="H16" s="378"/>
      <c r="I16" s="378"/>
      <c r="J16" s="378"/>
      <c r="K16" s="20"/>
      <c r="L16" s="6"/>
      <c r="M16" s="6"/>
      <c r="S16" s="6"/>
    </row>
    <row r="17" spans="1:19" ht="15.75">
      <c r="A17" s="14"/>
      <c r="B17" s="6"/>
      <c r="C17" s="6"/>
      <c r="D17" s="6"/>
      <c r="E17" s="6"/>
      <c r="F17" s="21"/>
      <c r="G17" s="378" t="s">
        <v>17</v>
      </c>
      <c r="H17" s="378"/>
      <c r="I17" s="378"/>
      <c r="J17" s="378"/>
      <c r="K17" s="22">
        <v>0</v>
      </c>
      <c r="L17" s="6"/>
      <c r="M17" s="6"/>
      <c r="S17" s="6"/>
    </row>
    <row r="18" spans="1:19" ht="15.75">
      <c r="A18" s="14"/>
      <c r="B18" s="6"/>
      <c r="C18" s="6"/>
      <c r="D18" s="6"/>
      <c r="E18" s="6"/>
      <c r="F18" s="21"/>
      <c r="G18" s="377" t="s">
        <v>30</v>
      </c>
      <c r="H18" s="377"/>
      <c r="I18" s="377"/>
      <c r="J18" s="377"/>
      <c r="K18" s="53">
        <f>(E23*K15)+K16+K17</f>
        <v>25</v>
      </c>
      <c r="L18" s="6"/>
      <c r="M18" s="6"/>
      <c r="S18" s="6"/>
    </row>
    <row r="19" spans="1:19" ht="15.75">
      <c r="A19" s="379" t="s">
        <v>31</v>
      </c>
      <c r="B19" s="379"/>
      <c r="C19" s="379"/>
      <c r="D19" s="379"/>
      <c r="E19" s="379"/>
      <c r="F19" s="21"/>
      <c r="G19" s="6"/>
      <c r="H19" s="6"/>
      <c r="I19" s="6"/>
      <c r="J19" s="6"/>
      <c r="K19" s="6"/>
      <c r="L19" s="6"/>
      <c r="M19" s="6"/>
      <c r="S19" s="6"/>
    </row>
    <row r="20" spans="1:19" ht="15.75">
      <c r="A20" s="380"/>
      <c r="B20" s="380"/>
      <c r="C20" s="380"/>
      <c r="D20" s="380"/>
      <c r="E20" s="380"/>
      <c r="F20" s="21"/>
      <c r="G20" s="381" t="s">
        <v>1</v>
      </c>
      <c r="H20" s="381"/>
      <c r="I20" s="381"/>
      <c r="J20" s="61" t="s">
        <v>19</v>
      </c>
      <c r="K20" s="62" t="s">
        <v>4</v>
      </c>
      <c r="L20" s="6"/>
      <c r="M20" s="6"/>
      <c r="S20" s="6"/>
    </row>
    <row r="21" spans="1:19" ht="25.5" customHeight="1">
      <c r="A21" s="382" t="s">
        <v>8</v>
      </c>
      <c r="B21" s="383"/>
      <c r="C21" s="383"/>
      <c r="D21" s="383"/>
      <c r="E21" s="60">
        <f>IFERROR(IF($A$21="CUOTA NIVELADA",E23*(C2/E2),"n/a"),0)</f>
        <v>436.47811552084369</v>
      </c>
      <c r="F21" s="5"/>
      <c r="G21" s="377" t="s">
        <v>15</v>
      </c>
      <c r="H21" s="377"/>
      <c r="I21" s="377"/>
      <c r="J21" s="54" t="s">
        <v>20</v>
      </c>
      <c r="K21" s="55">
        <f>IFERROR(IRR(H27:H327),0)</f>
        <v>3.9540282575276642E-3</v>
      </c>
      <c r="L21" s="6"/>
      <c r="M21" s="6"/>
      <c r="S21" s="6"/>
    </row>
    <row r="22" spans="1:19" s="23" customFormat="1" ht="31.5">
      <c r="A22" s="384" t="s">
        <v>7</v>
      </c>
      <c r="B22" s="385"/>
      <c r="C22" s="57" t="s">
        <v>10</v>
      </c>
      <c r="D22" s="57" t="s">
        <v>9</v>
      </c>
      <c r="E22" s="58" t="s">
        <v>5</v>
      </c>
      <c r="F22" s="386" t="s">
        <v>32</v>
      </c>
      <c r="G22" s="377" t="s">
        <v>18</v>
      </c>
      <c r="H22" s="377"/>
      <c r="I22" s="377"/>
      <c r="J22" s="54" t="s">
        <v>21</v>
      </c>
      <c r="K22" s="56">
        <v>12</v>
      </c>
      <c r="L22" s="6"/>
      <c r="M22" s="12"/>
      <c r="P22" s="387" t="s">
        <v>13</v>
      </c>
      <c r="Q22" s="387" t="s">
        <v>10</v>
      </c>
      <c r="R22" s="374" t="s">
        <v>33</v>
      </c>
      <c r="S22" s="12"/>
    </row>
    <row r="23" spans="1:19" s="23" customFormat="1" ht="15" customHeight="1">
      <c r="A23" s="375"/>
      <c r="B23" s="376"/>
      <c r="C23" s="358">
        <v>4.4999999999999998E-2</v>
      </c>
      <c r="D23" s="359">
        <v>24</v>
      </c>
      <c r="E23" s="360">
        <v>10000</v>
      </c>
      <c r="F23" s="386"/>
      <c r="G23" s="377"/>
      <c r="H23" s="377"/>
      <c r="I23" s="377"/>
      <c r="J23" s="59" t="s">
        <v>22</v>
      </c>
      <c r="K23" s="63">
        <f>((1+K21)^K22)-1</f>
        <v>4.8493927354311461E-2</v>
      </c>
      <c r="L23" s="6"/>
      <c r="M23" s="12"/>
      <c r="P23" s="387"/>
      <c r="Q23" s="387"/>
      <c r="R23" s="374"/>
      <c r="S23" s="12"/>
    </row>
    <row r="24" spans="1:19">
      <c r="A24" s="24"/>
      <c r="B24" s="25"/>
      <c r="C24" s="25"/>
      <c r="D24" s="25"/>
      <c r="E24" s="25"/>
      <c r="F24" s="26"/>
      <c r="G24" s="6"/>
      <c r="H24" s="6"/>
      <c r="I24" s="6"/>
      <c r="J24" s="6"/>
      <c r="K24" s="6"/>
      <c r="L24" s="6"/>
      <c r="M24" s="6"/>
      <c r="P24" s="27"/>
      <c r="S24" s="6"/>
    </row>
    <row r="25" spans="1:19" ht="15.75">
      <c r="A25" s="370" t="s">
        <v>34</v>
      </c>
      <c r="B25" s="370" t="s">
        <v>11</v>
      </c>
      <c r="C25" s="370" t="s">
        <v>12</v>
      </c>
      <c r="D25" s="370" t="s">
        <v>13</v>
      </c>
      <c r="E25" s="371" t="s">
        <v>14</v>
      </c>
      <c r="F25" s="26"/>
      <c r="G25" s="370" t="s">
        <v>0</v>
      </c>
      <c r="H25" s="370" t="s">
        <v>13</v>
      </c>
      <c r="I25" s="370" t="s">
        <v>11</v>
      </c>
      <c r="J25" s="370" t="s">
        <v>26</v>
      </c>
      <c r="K25" s="371" t="s">
        <v>14</v>
      </c>
      <c r="L25" s="64" t="s">
        <v>3</v>
      </c>
      <c r="M25" s="6"/>
      <c r="P25" s="27"/>
      <c r="S25" s="6"/>
    </row>
    <row r="26" spans="1:19" ht="16.5" thickBot="1">
      <c r="A26" s="370"/>
      <c r="B26" s="370"/>
      <c r="C26" s="370"/>
      <c r="D26" s="370"/>
      <c r="E26" s="371"/>
      <c r="F26" s="26"/>
      <c r="G26" s="370"/>
      <c r="H26" s="370"/>
      <c r="I26" s="370"/>
      <c r="J26" s="370"/>
      <c r="K26" s="371"/>
      <c r="L26" s="64" t="s">
        <v>64</v>
      </c>
      <c r="M26" s="6"/>
      <c r="P26" s="27"/>
      <c r="S26" s="6"/>
    </row>
    <row r="27" spans="1:19" ht="15.75" thickBot="1">
      <c r="A27" s="28">
        <v>0</v>
      </c>
      <c r="B27" s="29">
        <v>0</v>
      </c>
      <c r="C27" s="29">
        <v>0</v>
      </c>
      <c r="D27" s="29">
        <v>0</v>
      </c>
      <c r="E27" s="29">
        <f>E23</f>
        <v>10000</v>
      </c>
      <c r="F27" s="26"/>
      <c r="G27" s="28">
        <f>+A27</f>
        <v>0</v>
      </c>
      <c r="H27" s="29">
        <f>-$E$23+$K$18</f>
        <v>-9975</v>
      </c>
      <c r="I27" s="29">
        <f>+B27</f>
        <v>0</v>
      </c>
      <c r="J27" s="29">
        <f>+C27</f>
        <v>0</v>
      </c>
      <c r="K27" s="29">
        <f>+E27</f>
        <v>10000</v>
      </c>
      <c r="L27" s="30">
        <v>0</v>
      </c>
      <c r="M27" s="31"/>
      <c r="P27" s="27">
        <f>E21</f>
        <v>436.47811552084369</v>
      </c>
      <c r="Q27" s="27">
        <f>C23</f>
        <v>4.4999999999999998E-2</v>
      </c>
      <c r="R27" s="32">
        <f>-$E$23+$K$18</f>
        <v>-9975</v>
      </c>
      <c r="S27" s="31"/>
    </row>
    <row r="28" spans="1:19">
      <c r="A28" s="33">
        <v>1</v>
      </c>
      <c r="B28" s="34">
        <f>IF(C28="","",IF($A$21="LÍNEA DE CRÉDITO",0,IF($A$21="CUOTA NIVELADA",IFERROR(IF($A$23&lt;A28,P27-C28,0),0),IFERROR(IF($A$23&lt;A28,($E$23/($D$23-$A$23)),0),0))))</f>
        <v>398.97811552084369</v>
      </c>
      <c r="C28" s="35">
        <f>IF(A28&lt;=$D$23,((E27*$C$23)/12),"")</f>
        <v>37.5</v>
      </c>
      <c r="D28" s="35">
        <f>IFERROR(B28+C28,"")</f>
        <v>436.47811552084369</v>
      </c>
      <c r="E28" s="36">
        <f>IF(A28&lt;=$D$23,(E27-B28),"")</f>
        <v>9601.0218844791561</v>
      </c>
      <c r="F28" s="26">
        <v>1</v>
      </c>
      <c r="G28" s="33">
        <f t="shared" ref="G28:G91" si="1">+A28</f>
        <v>1</v>
      </c>
      <c r="H28" s="35">
        <f>IF(D28&lt;=0,"",IF(AND($A$21="LÍNEA DE CRÉDITO",A28=$D$23),($E$23*($C$23/12)+$E$23),D28))</f>
        <v>436.47811552084369</v>
      </c>
      <c r="I28" s="35">
        <f>+B28</f>
        <v>398.97811552084369</v>
      </c>
      <c r="J28" s="35">
        <f t="shared" ref="I28:J91" si="2">+C28</f>
        <v>37.5</v>
      </c>
      <c r="K28" s="36">
        <f t="shared" ref="K28:K91" si="3">+E28</f>
        <v>9601.0218844791561</v>
      </c>
      <c r="L28" s="37">
        <f t="shared" ref="L28:L38" si="4">IF(G28&gt;=$J$12,(K28),(L27+I28))</f>
        <v>398.97811552084369</v>
      </c>
      <c r="M28" s="6"/>
      <c r="P28" s="27">
        <f>P27</f>
        <v>436.47811552084369</v>
      </c>
      <c r="Q28" s="27">
        <f>Q27</f>
        <v>4.4999999999999998E-2</v>
      </c>
      <c r="R28" s="38">
        <f t="shared" ref="R28:R59" si="5">IF(D28&lt;=0,"",IF(AND($A$21="LÍNEA DE CRÉDITO",A28=$D$23),($E$23*($C$23/12)+$E$23),D28))</f>
        <v>436.47811552084369</v>
      </c>
      <c r="S28" s="6"/>
    </row>
    <row r="29" spans="1:19">
      <c r="A29" s="39">
        <f t="shared" ref="A29:A92" si="6">A28+1</f>
        <v>2</v>
      </c>
      <c r="B29" s="40">
        <f t="shared" ref="B29:B92" si="7">IF(C29="","",IF($A$21="LÍNEA DE CRÉDITO",0,IF($A$21="CUOTA NIVELADA",IFERROR(IF($A$23&lt;A29,P28-C29,0),0),IFERROR(IF($A$23&lt;A29,($E$23/($D$23-$A$23)),0),0))))</f>
        <v>400.47428345404683</v>
      </c>
      <c r="C29" s="1">
        <f>IF(A29&lt;=$D$23,((E28*$C$23)/12),"")</f>
        <v>36.003832066796832</v>
      </c>
      <c r="D29" s="1">
        <f t="shared" ref="D29:D92" si="8">IFERROR(B29+C29,"")</f>
        <v>436.47811552084363</v>
      </c>
      <c r="E29" s="41">
        <f t="shared" ref="E29:E92" si="9">IF(A29&lt;=$D$23,(E28-B29),"")</f>
        <v>9200.5476010251095</v>
      </c>
      <c r="F29" s="26">
        <v>1</v>
      </c>
      <c r="G29" s="39">
        <f t="shared" si="1"/>
        <v>2</v>
      </c>
      <c r="H29" s="1">
        <f t="shared" ref="H29:H92" si="10">IF(D29&lt;=0,"",IF(AND($A$21="LÍNEA DE CRÉDITO",A29=$D$23),($E$23*($C$23/12)+$E$23),D29))</f>
        <v>436.47811552084363</v>
      </c>
      <c r="I29" s="1">
        <f t="shared" si="2"/>
        <v>400.47428345404683</v>
      </c>
      <c r="J29" s="1">
        <f t="shared" si="2"/>
        <v>36.003832066796832</v>
      </c>
      <c r="K29" s="41">
        <f t="shared" si="3"/>
        <v>9200.5476010251095</v>
      </c>
      <c r="L29" s="37">
        <f t="shared" si="4"/>
        <v>799.45239897489046</v>
      </c>
      <c r="M29" s="6"/>
      <c r="P29" s="27">
        <f>P28</f>
        <v>436.47811552084369</v>
      </c>
      <c r="Q29" s="27">
        <f t="shared" ref="P29:Q43" si="11">Q28</f>
        <v>4.4999999999999998E-2</v>
      </c>
      <c r="R29" s="38">
        <f t="shared" si="5"/>
        <v>436.47811552084363</v>
      </c>
      <c r="S29" s="6"/>
    </row>
    <row r="30" spans="1:19">
      <c r="A30" s="39">
        <f t="shared" si="6"/>
        <v>3</v>
      </c>
      <c r="B30" s="40">
        <f t="shared" si="7"/>
        <v>401.97606201699955</v>
      </c>
      <c r="C30" s="1">
        <f t="shared" ref="C30:C92" si="12">IF(A30&lt;=$D$23,((E29*$C$23)/12),"")</f>
        <v>34.502053503844159</v>
      </c>
      <c r="D30" s="1">
        <f t="shared" si="8"/>
        <v>436.47811552084369</v>
      </c>
      <c r="E30" s="41">
        <f t="shared" si="9"/>
        <v>8798.5715390081095</v>
      </c>
      <c r="F30" s="26">
        <v>1</v>
      </c>
      <c r="G30" s="39">
        <f t="shared" si="1"/>
        <v>3</v>
      </c>
      <c r="H30" s="1">
        <f t="shared" si="10"/>
        <v>436.47811552084369</v>
      </c>
      <c r="I30" s="1">
        <f t="shared" si="2"/>
        <v>401.97606201699955</v>
      </c>
      <c r="J30" s="1">
        <f t="shared" si="2"/>
        <v>34.502053503844159</v>
      </c>
      <c r="K30" s="41">
        <f t="shared" si="3"/>
        <v>8798.5715390081095</v>
      </c>
      <c r="L30" s="37">
        <f t="shared" si="4"/>
        <v>1201.42846099189</v>
      </c>
      <c r="M30" s="6"/>
      <c r="P30" s="27">
        <f t="shared" si="11"/>
        <v>436.47811552084369</v>
      </c>
      <c r="Q30" s="27">
        <f t="shared" si="11"/>
        <v>4.4999999999999998E-2</v>
      </c>
      <c r="R30" s="38">
        <f t="shared" si="5"/>
        <v>436.47811552084369</v>
      </c>
      <c r="S30" s="6"/>
    </row>
    <row r="31" spans="1:19">
      <c r="A31" s="39">
        <f t="shared" si="6"/>
        <v>4</v>
      </c>
      <c r="B31" s="40">
        <f t="shared" si="7"/>
        <v>403.48347224956331</v>
      </c>
      <c r="C31" s="1">
        <f t="shared" si="12"/>
        <v>32.99464327128041</v>
      </c>
      <c r="D31" s="1">
        <f t="shared" si="8"/>
        <v>436.47811552084374</v>
      </c>
      <c r="E31" s="41">
        <f t="shared" si="9"/>
        <v>8395.0880667585461</v>
      </c>
      <c r="F31" s="26">
        <v>1</v>
      </c>
      <c r="G31" s="39">
        <f t="shared" si="1"/>
        <v>4</v>
      </c>
      <c r="H31" s="1">
        <f t="shared" si="10"/>
        <v>436.47811552084374</v>
      </c>
      <c r="I31" s="1">
        <f t="shared" si="2"/>
        <v>403.48347224956331</v>
      </c>
      <c r="J31" s="1">
        <f t="shared" si="2"/>
        <v>32.99464327128041</v>
      </c>
      <c r="K31" s="41">
        <f t="shared" si="3"/>
        <v>8395.0880667585461</v>
      </c>
      <c r="L31" s="37">
        <f t="shared" si="4"/>
        <v>1604.9119332414534</v>
      </c>
      <c r="M31" s="6"/>
      <c r="P31" s="27">
        <f t="shared" si="11"/>
        <v>436.47811552084369</v>
      </c>
      <c r="Q31" s="27">
        <f t="shared" si="11"/>
        <v>4.4999999999999998E-2</v>
      </c>
      <c r="R31" s="38">
        <f t="shared" si="5"/>
        <v>436.47811552084374</v>
      </c>
      <c r="S31" s="6"/>
    </row>
    <row r="32" spans="1:19">
      <c r="A32" s="39">
        <f t="shared" si="6"/>
        <v>5</v>
      </c>
      <c r="B32" s="40">
        <f t="shared" si="7"/>
        <v>404.99653527049912</v>
      </c>
      <c r="C32" s="1">
        <f t="shared" si="12"/>
        <v>31.481580250344546</v>
      </c>
      <c r="D32" s="1">
        <f t="shared" si="8"/>
        <v>436.47811552084369</v>
      </c>
      <c r="E32" s="41">
        <f t="shared" si="9"/>
        <v>7990.0915314880467</v>
      </c>
      <c r="F32" s="26">
        <v>1</v>
      </c>
      <c r="G32" s="39">
        <f t="shared" si="1"/>
        <v>5</v>
      </c>
      <c r="H32" s="1">
        <f t="shared" si="10"/>
        <v>436.47811552084369</v>
      </c>
      <c r="I32" s="1">
        <f t="shared" si="2"/>
        <v>404.99653527049912</v>
      </c>
      <c r="J32" s="1">
        <f t="shared" si="2"/>
        <v>31.481580250344546</v>
      </c>
      <c r="K32" s="41">
        <f t="shared" si="3"/>
        <v>7990.0915314880467</v>
      </c>
      <c r="L32" s="37">
        <f t="shared" si="4"/>
        <v>2009.9084685119526</v>
      </c>
      <c r="M32" s="6"/>
      <c r="P32" s="27">
        <f t="shared" si="11"/>
        <v>436.47811552084369</v>
      </c>
      <c r="Q32" s="27">
        <f t="shared" si="11"/>
        <v>4.4999999999999998E-2</v>
      </c>
      <c r="R32" s="38">
        <f t="shared" si="5"/>
        <v>436.47811552084369</v>
      </c>
      <c r="S32" s="6"/>
    </row>
    <row r="33" spans="1:19">
      <c r="A33" s="39">
        <f t="shared" si="6"/>
        <v>6</v>
      </c>
      <c r="B33" s="40">
        <f t="shared" si="7"/>
        <v>406.51527227776353</v>
      </c>
      <c r="C33" s="1">
        <f t="shared" si="12"/>
        <v>29.962843243080172</v>
      </c>
      <c r="D33" s="1">
        <f t="shared" si="8"/>
        <v>436.47811552084369</v>
      </c>
      <c r="E33" s="41">
        <f t="shared" si="9"/>
        <v>7583.5762592102828</v>
      </c>
      <c r="F33" s="26">
        <v>1</v>
      </c>
      <c r="G33" s="39">
        <f t="shared" si="1"/>
        <v>6</v>
      </c>
      <c r="H33" s="1">
        <f t="shared" si="10"/>
        <v>436.47811552084369</v>
      </c>
      <c r="I33" s="1">
        <f t="shared" si="2"/>
        <v>406.51527227776353</v>
      </c>
      <c r="J33" s="1">
        <f t="shared" si="2"/>
        <v>29.962843243080172</v>
      </c>
      <c r="K33" s="41">
        <f t="shared" si="3"/>
        <v>7583.5762592102828</v>
      </c>
      <c r="L33" s="37">
        <f t="shared" si="4"/>
        <v>2416.4237407897162</v>
      </c>
      <c r="M33" s="6"/>
      <c r="P33" s="27">
        <f t="shared" si="11"/>
        <v>436.47811552084369</v>
      </c>
      <c r="Q33" s="27">
        <f t="shared" si="11"/>
        <v>4.4999999999999998E-2</v>
      </c>
      <c r="R33" s="38">
        <f t="shared" si="5"/>
        <v>436.47811552084369</v>
      </c>
      <c r="S33" s="6"/>
    </row>
    <row r="34" spans="1:19">
      <c r="A34" s="39">
        <f t="shared" si="6"/>
        <v>7</v>
      </c>
      <c r="B34" s="40">
        <f t="shared" si="7"/>
        <v>408.0397045488051</v>
      </c>
      <c r="C34" s="1">
        <f t="shared" si="12"/>
        <v>28.438410972038557</v>
      </c>
      <c r="D34" s="1">
        <f t="shared" si="8"/>
        <v>436.47811552084369</v>
      </c>
      <c r="E34" s="41">
        <f t="shared" si="9"/>
        <v>7175.5365546614776</v>
      </c>
      <c r="F34" s="26">
        <v>1</v>
      </c>
      <c r="G34" s="39">
        <f t="shared" si="1"/>
        <v>7</v>
      </c>
      <c r="H34" s="1">
        <f t="shared" si="10"/>
        <v>436.47811552084369</v>
      </c>
      <c r="I34" s="1">
        <f t="shared" si="2"/>
        <v>408.0397045488051</v>
      </c>
      <c r="J34" s="1">
        <f t="shared" si="2"/>
        <v>28.438410972038557</v>
      </c>
      <c r="K34" s="41">
        <f t="shared" si="3"/>
        <v>7175.5365546614776</v>
      </c>
      <c r="L34" s="37">
        <f t="shared" si="4"/>
        <v>2824.4634453385215</v>
      </c>
      <c r="M34" s="6"/>
      <c r="P34" s="27">
        <f t="shared" si="11"/>
        <v>436.47811552084369</v>
      </c>
      <c r="Q34" s="27">
        <f t="shared" si="11"/>
        <v>4.4999999999999998E-2</v>
      </c>
      <c r="R34" s="38">
        <f t="shared" si="5"/>
        <v>436.47811552084369</v>
      </c>
      <c r="S34" s="6"/>
    </row>
    <row r="35" spans="1:19">
      <c r="A35" s="39">
        <f t="shared" si="6"/>
        <v>8</v>
      </c>
      <c r="B35" s="40">
        <f t="shared" si="7"/>
        <v>409.56985344086314</v>
      </c>
      <c r="C35" s="1">
        <f t="shared" si="12"/>
        <v>26.908262079980542</v>
      </c>
      <c r="D35" s="1">
        <f t="shared" si="8"/>
        <v>436.47811552084369</v>
      </c>
      <c r="E35" s="41">
        <f t="shared" si="9"/>
        <v>6765.9667012206146</v>
      </c>
      <c r="F35" s="26">
        <v>1</v>
      </c>
      <c r="G35" s="39">
        <f t="shared" si="1"/>
        <v>8</v>
      </c>
      <c r="H35" s="1">
        <f t="shared" si="10"/>
        <v>436.47811552084369</v>
      </c>
      <c r="I35" s="1">
        <f t="shared" si="2"/>
        <v>409.56985344086314</v>
      </c>
      <c r="J35" s="1">
        <f t="shared" si="2"/>
        <v>26.908262079980542</v>
      </c>
      <c r="K35" s="41">
        <f t="shared" si="3"/>
        <v>6765.9667012206146</v>
      </c>
      <c r="L35" s="37">
        <f t="shared" si="4"/>
        <v>3234.0332987793845</v>
      </c>
      <c r="M35" s="6"/>
      <c r="P35" s="27">
        <f t="shared" si="11"/>
        <v>436.47811552084369</v>
      </c>
      <c r="Q35" s="27">
        <f t="shared" si="11"/>
        <v>4.4999999999999998E-2</v>
      </c>
      <c r="R35" s="38">
        <f t="shared" si="5"/>
        <v>436.47811552084369</v>
      </c>
      <c r="S35" s="6"/>
    </row>
    <row r="36" spans="1:19">
      <c r="A36" s="39">
        <f t="shared" si="6"/>
        <v>9</v>
      </c>
      <c r="B36" s="40">
        <f t="shared" si="7"/>
        <v>411.10574039126641</v>
      </c>
      <c r="C36" s="1">
        <f t="shared" si="12"/>
        <v>25.372375129577303</v>
      </c>
      <c r="D36" s="1">
        <f t="shared" si="8"/>
        <v>436.47811552084369</v>
      </c>
      <c r="E36" s="41">
        <f t="shared" si="9"/>
        <v>6354.8609608293482</v>
      </c>
      <c r="F36" s="26">
        <v>1</v>
      </c>
      <c r="G36" s="39">
        <f t="shared" si="1"/>
        <v>9</v>
      </c>
      <c r="H36" s="1">
        <f t="shared" si="10"/>
        <v>436.47811552084369</v>
      </c>
      <c r="I36" s="1">
        <f t="shared" si="2"/>
        <v>411.10574039126641</v>
      </c>
      <c r="J36" s="1">
        <f t="shared" si="2"/>
        <v>25.372375129577303</v>
      </c>
      <c r="K36" s="41">
        <f t="shared" si="3"/>
        <v>6354.8609608293482</v>
      </c>
      <c r="L36" s="37">
        <f t="shared" si="4"/>
        <v>3645.1390391706509</v>
      </c>
      <c r="M36" s="6"/>
      <c r="P36" s="27">
        <f t="shared" si="11"/>
        <v>436.47811552084369</v>
      </c>
      <c r="Q36" s="27">
        <f t="shared" si="11"/>
        <v>4.4999999999999998E-2</v>
      </c>
      <c r="R36" s="38">
        <f t="shared" si="5"/>
        <v>436.47811552084369</v>
      </c>
      <c r="S36" s="6"/>
    </row>
    <row r="37" spans="1:19">
      <c r="A37" s="39">
        <f t="shared" si="6"/>
        <v>10</v>
      </c>
      <c r="B37" s="40">
        <f t="shared" si="7"/>
        <v>412.64738691773363</v>
      </c>
      <c r="C37" s="1">
        <f t="shared" si="12"/>
        <v>23.830728603110057</v>
      </c>
      <c r="D37" s="1">
        <f t="shared" si="8"/>
        <v>436.47811552084369</v>
      </c>
      <c r="E37" s="41">
        <f t="shared" si="9"/>
        <v>5942.2135739116147</v>
      </c>
      <c r="F37" s="26">
        <v>1</v>
      </c>
      <c r="G37" s="39">
        <f t="shared" si="1"/>
        <v>10</v>
      </c>
      <c r="H37" s="1">
        <f t="shared" si="10"/>
        <v>436.47811552084369</v>
      </c>
      <c r="I37" s="1">
        <f t="shared" si="2"/>
        <v>412.64738691773363</v>
      </c>
      <c r="J37" s="1">
        <f t="shared" si="2"/>
        <v>23.830728603110057</v>
      </c>
      <c r="K37" s="41">
        <f t="shared" si="3"/>
        <v>5942.2135739116147</v>
      </c>
      <c r="L37" s="37">
        <f t="shared" si="4"/>
        <v>4057.7864260883844</v>
      </c>
      <c r="M37" s="6"/>
      <c r="P37" s="27">
        <f t="shared" si="11"/>
        <v>436.47811552084369</v>
      </c>
      <c r="Q37" s="27">
        <f t="shared" si="11"/>
        <v>4.4999999999999998E-2</v>
      </c>
      <c r="R37" s="38">
        <f t="shared" si="5"/>
        <v>436.47811552084369</v>
      </c>
      <c r="S37" s="6"/>
    </row>
    <row r="38" spans="1:19">
      <c r="A38" s="39">
        <f t="shared" si="6"/>
        <v>11</v>
      </c>
      <c r="B38" s="40">
        <f t="shared" si="7"/>
        <v>414.19481461867514</v>
      </c>
      <c r="C38" s="1">
        <f t="shared" si="12"/>
        <v>22.283300902168552</v>
      </c>
      <c r="D38" s="1">
        <f t="shared" si="8"/>
        <v>436.47811552084369</v>
      </c>
      <c r="E38" s="41">
        <f t="shared" si="9"/>
        <v>5528.0187592929396</v>
      </c>
      <c r="F38" s="26">
        <v>1</v>
      </c>
      <c r="G38" s="39">
        <f t="shared" si="1"/>
        <v>11</v>
      </c>
      <c r="H38" s="1">
        <f t="shared" si="10"/>
        <v>436.47811552084369</v>
      </c>
      <c r="I38" s="1">
        <f t="shared" si="2"/>
        <v>414.19481461867514</v>
      </c>
      <c r="J38" s="1">
        <f t="shared" si="2"/>
        <v>22.283300902168552</v>
      </c>
      <c r="K38" s="41">
        <f t="shared" si="3"/>
        <v>5528.0187592929396</v>
      </c>
      <c r="L38" s="37">
        <f t="shared" si="4"/>
        <v>4471.9812407070594</v>
      </c>
      <c r="M38" s="6"/>
      <c r="P38" s="27">
        <f t="shared" si="11"/>
        <v>436.47811552084369</v>
      </c>
      <c r="Q38" s="27">
        <f t="shared" si="11"/>
        <v>4.4999999999999998E-2</v>
      </c>
      <c r="R38" s="38">
        <f t="shared" si="5"/>
        <v>436.47811552084369</v>
      </c>
      <c r="S38" s="6"/>
    </row>
    <row r="39" spans="1:19" ht="15.75" thickBot="1">
      <c r="A39" s="42">
        <f t="shared" si="6"/>
        <v>12</v>
      </c>
      <c r="B39" s="43">
        <f t="shared" si="7"/>
        <v>415.74804517349514</v>
      </c>
      <c r="C39" s="44">
        <f t="shared" si="12"/>
        <v>20.730070347348523</v>
      </c>
      <c r="D39" s="44">
        <f t="shared" si="8"/>
        <v>436.47811552084369</v>
      </c>
      <c r="E39" s="45">
        <f t="shared" si="9"/>
        <v>5112.2707141194442</v>
      </c>
      <c r="F39" s="26">
        <v>1</v>
      </c>
      <c r="G39" s="42">
        <f t="shared" si="1"/>
        <v>12</v>
      </c>
      <c r="H39" s="44">
        <f t="shared" si="10"/>
        <v>436.47811552084369</v>
      </c>
      <c r="I39" s="44">
        <f t="shared" si="2"/>
        <v>415.74804517349514</v>
      </c>
      <c r="J39" s="44">
        <f t="shared" si="2"/>
        <v>20.730070347348523</v>
      </c>
      <c r="K39" s="45">
        <f t="shared" si="3"/>
        <v>5112.2707141194442</v>
      </c>
      <c r="L39" s="46">
        <f>IF(G39&gt;=$J$12,(K39),(L38+I39))</f>
        <v>4887.7292858805549</v>
      </c>
      <c r="M39" s="6"/>
      <c r="P39" s="27">
        <f t="shared" si="11"/>
        <v>436.47811552084369</v>
      </c>
      <c r="Q39" s="27">
        <f t="shared" si="11"/>
        <v>4.4999999999999998E-2</v>
      </c>
      <c r="R39" s="38">
        <f t="shared" si="5"/>
        <v>436.47811552084369</v>
      </c>
      <c r="S39" s="6"/>
    </row>
    <row r="40" spans="1:19">
      <c r="A40" s="33">
        <f t="shared" si="6"/>
        <v>13</v>
      </c>
      <c r="B40" s="34">
        <f t="shared" si="7"/>
        <v>417.30710034289575</v>
      </c>
      <c r="C40" s="35">
        <f t="shared" si="12"/>
        <v>19.171015177947915</v>
      </c>
      <c r="D40" s="35">
        <f t="shared" si="8"/>
        <v>436.47811552084369</v>
      </c>
      <c r="E40" s="36">
        <f t="shared" si="9"/>
        <v>4694.9636137765483</v>
      </c>
      <c r="F40" s="26">
        <v>2</v>
      </c>
      <c r="G40" s="33">
        <f t="shared" si="1"/>
        <v>13</v>
      </c>
      <c r="H40" s="35">
        <f t="shared" si="10"/>
        <v>436.47811552084369</v>
      </c>
      <c r="I40" s="35">
        <f t="shared" si="2"/>
        <v>417.30710034289575</v>
      </c>
      <c r="J40" s="35">
        <f t="shared" si="2"/>
        <v>19.171015177947915</v>
      </c>
      <c r="K40" s="36">
        <f t="shared" si="3"/>
        <v>4694.9636137765483</v>
      </c>
      <c r="L40" s="47">
        <f t="shared" ref="L40:L103" si="13">IF(G40&gt;=$J$12,(K40),(L39+I40))</f>
        <v>5305.0363862234508</v>
      </c>
      <c r="M40" s="6"/>
      <c r="P40" s="27">
        <f t="shared" si="11"/>
        <v>436.47811552084369</v>
      </c>
      <c r="Q40" s="27">
        <f t="shared" si="11"/>
        <v>4.4999999999999998E-2</v>
      </c>
      <c r="R40" s="38">
        <f t="shared" si="5"/>
        <v>436.47811552084369</v>
      </c>
      <c r="S40" s="6"/>
    </row>
    <row r="41" spans="1:19">
      <c r="A41" s="39">
        <f t="shared" si="6"/>
        <v>14</v>
      </c>
      <c r="B41" s="40">
        <f t="shared" si="7"/>
        <v>418.87200196918161</v>
      </c>
      <c r="C41" s="1">
        <f t="shared" si="12"/>
        <v>17.606113551662055</v>
      </c>
      <c r="D41" s="1">
        <f t="shared" si="8"/>
        <v>436.47811552084369</v>
      </c>
      <c r="E41" s="41">
        <f t="shared" si="9"/>
        <v>4276.0916118073665</v>
      </c>
      <c r="F41" s="26">
        <v>2</v>
      </c>
      <c r="G41" s="39">
        <f t="shared" si="1"/>
        <v>14</v>
      </c>
      <c r="H41" s="1">
        <f t="shared" si="10"/>
        <v>436.47811552084369</v>
      </c>
      <c r="I41" s="1">
        <f t="shared" si="2"/>
        <v>418.87200196918161</v>
      </c>
      <c r="J41" s="1">
        <f t="shared" si="2"/>
        <v>17.606113551662055</v>
      </c>
      <c r="K41" s="41">
        <f t="shared" si="3"/>
        <v>4276.0916118073665</v>
      </c>
      <c r="L41" s="37">
        <f t="shared" si="13"/>
        <v>5723.9083881926326</v>
      </c>
      <c r="M41" s="6"/>
      <c r="P41" s="27">
        <f t="shared" si="11"/>
        <v>436.47811552084369</v>
      </c>
      <c r="Q41" s="27">
        <f t="shared" si="11"/>
        <v>4.4999999999999998E-2</v>
      </c>
      <c r="R41" s="38">
        <f t="shared" si="5"/>
        <v>436.47811552084369</v>
      </c>
      <c r="S41" s="6"/>
    </row>
    <row r="42" spans="1:19">
      <c r="A42" s="39">
        <f t="shared" si="6"/>
        <v>15</v>
      </c>
      <c r="B42" s="40">
        <f t="shared" si="7"/>
        <v>420.44277197656606</v>
      </c>
      <c r="C42" s="1">
        <f t="shared" si="12"/>
        <v>16.035343544277623</v>
      </c>
      <c r="D42" s="1">
        <f t="shared" si="8"/>
        <v>436.47811552084369</v>
      </c>
      <c r="E42" s="41">
        <f t="shared" si="9"/>
        <v>3855.6488398308002</v>
      </c>
      <c r="F42" s="26">
        <v>2</v>
      </c>
      <c r="G42" s="39">
        <f t="shared" si="1"/>
        <v>15</v>
      </c>
      <c r="H42" s="1">
        <f t="shared" si="10"/>
        <v>436.47811552084369</v>
      </c>
      <c r="I42" s="1">
        <f t="shared" si="2"/>
        <v>420.44277197656606</v>
      </c>
      <c r="J42" s="1">
        <f t="shared" si="2"/>
        <v>16.035343544277623</v>
      </c>
      <c r="K42" s="41">
        <f t="shared" si="3"/>
        <v>3855.6488398308002</v>
      </c>
      <c r="L42" s="37">
        <f t="shared" si="13"/>
        <v>6144.3511601691989</v>
      </c>
      <c r="M42" s="6"/>
      <c r="P42" s="27">
        <f t="shared" si="11"/>
        <v>436.47811552084369</v>
      </c>
      <c r="Q42" s="27">
        <f t="shared" si="11"/>
        <v>4.4999999999999998E-2</v>
      </c>
      <c r="R42" s="38">
        <f t="shared" si="5"/>
        <v>436.47811552084369</v>
      </c>
      <c r="S42" s="6"/>
    </row>
    <row r="43" spans="1:19">
      <c r="A43" s="39">
        <f t="shared" si="6"/>
        <v>16</v>
      </c>
      <c r="B43" s="40">
        <f t="shared" si="7"/>
        <v>422.01943237147816</v>
      </c>
      <c r="C43" s="1">
        <f t="shared" si="12"/>
        <v>14.4586831493655</v>
      </c>
      <c r="D43" s="1">
        <f t="shared" si="8"/>
        <v>436.47811552084369</v>
      </c>
      <c r="E43" s="41">
        <f t="shared" si="9"/>
        <v>3433.629407459322</v>
      </c>
      <c r="F43" s="26">
        <v>2</v>
      </c>
      <c r="G43" s="39">
        <f t="shared" si="1"/>
        <v>16</v>
      </c>
      <c r="H43" s="1">
        <f t="shared" si="10"/>
        <v>436.47811552084369</v>
      </c>
      <c r="I43" s="1">
        <f t="shared" si="2"/>
        <v>422.01943237147816</v>
      </c>
      <c r="J43" s="1">
        <f t="shared" si="2"/>
        <v>14.4586831493655</v>
      </c>
      <c r="K43" s="41">
        <f t="shared" si="3"/>
        <v>3433.629407459322</v>
      </c>
      <c r="L43" s="37">
        <f t="shared" si="13"/>
        <v>6566.3705925406775</v>
      </c>
      <c r="M43" s="6"/>
      <c r="P43" s="27">
        <f t="shared" si="11"/>
        <v>436.47811552084369</v>
      </c>
      <c r="Q43" s="27">
        <f t="shared" si="11"/>
        <v>4.4999999999999998E-2</v>
      </c>
      <c r="R43" s="38">
        <f t="shared" si="5"/>
        <v>436.47811552084369</v>
      </c>
      <c r="S43" s="6"/>
    </row>
    <row r="44" spans="1:19">
      <c r="A44" s="39">
        <f t="shared" si="6"/>
        <v>17</v>
      </c>
      <c r="B44" s="40">
        <f t="shared" si="7"/>
        <v>423.6020052428712</v>
      </c>
      <c r="C44" s="1">
        <f t="shared" si="12"/>
        <v>12.876110277972458</v>
      </c>
      <c r="D44" s="1">
        <f t="shared" si="8"/>
        <v>436.47811552084363</v>
      </c>
      <c r="E44" s="41">
        <f t="shared" si="9"/>
        <v>3010.0274022164508</v>
      </c>
      <c r="F44" s="26">
        <v>2</v>
      </c>
      <c r="G44" s="39">
        <f t="shared" si="1"/>
        <v>17</v>
      </c>
      <c r="H44" s="1">
        <f t="shared" si="10"/>
        <v>436.47811552084363</v>
      </c>
      <c r="I44" s="1">
        <f t="shared" si="2"/>
        <v>423.6020052428712</v>
      </c>
      <c r="J44" s="1">
        <f t="shared" si="2"/>
        <v>12.876110277972458</v>
      </c>
      <c r="K44" s="41">
        <f t="shared" si="3"/>
        <v>3010.0274022164508</v>
      </c>
      <c r="L44" s="37">
        <f t="shared" si="13"/>
        <v>6989.9725977835487</v>
      </c>
      <c r="M44" s="6"/>
      <c r="P44" s="27">
        <f t="shared" ref="P44:Q59" si="14">P43</f>
        <v>436.47811552084369</v>
      </c>
      <c r="Q44" s="27">
        <f t="shared" si="14"/>
        <v>4.4999999999999998E-2</v>
      </c>
      <c r="R44" s="38">
        <f t="shared" si="5"/>
        <v>436.47811552084363</v>
      </c>
      <c r="S44" s="6"/>
    </row>
    <row r="45" spans="1:19">
      <c r="A45" s="39">
        <f t="shared" si="6"/>
        <v>18</v>
      </c>
      <c r="B45" s="40">
        <f t="shared" si="7"/>
        <v>425.19051276253202</v>
      </c>
      <c r="C45" s="1">
        <f t="shared" si="12"/>
        <v>11.28760275831169</v>
      </c>
      <c r="D45" s="1">
        <f t="shared" si="8"/>
        <v>436.47811552084369</v>
      </c>
      <c r="E45" s="41">
        <f t="shared" si="9"/>
        <v>2584.836889453919</v>
      </c>
      <c r="F45" s="26">
        <v>2</v>
      </c>
      <c r="G45" s="39">
        <f t="shared" si="1"/>
        <v>18</v>
      </c>
      <c r="H45" s="1">
        <f t="shared" si="10"/>
        <v>436.47811552084369</v>
      </c>
      <c r="I45" s="1">
        <f t="shared" si="2"/>
        <v>425.19051276253202</v>
      </c>
      <c r="J45" s="1">
        <f t="shared" si="2"/>
        <v>11.28760275831169</v>
      </c>
      <c r="K45" s="41">
        <f t="shared" si="3"/>
        <v>2584.836889453919</v>
      </c>
      <c r="L45" s="37">
        <f t="shared" si="13"/>
        <v>7415.163110546081</v>
      </c>
      <c r="M45" s="6"/>
      <c r="P45" s="27">
        <f t="shared" si="14"/>
        <v>436.47811552084369</v>
      </c>
      <c r="Q45" s="27">
        <f t="shared" si="14"/>
        <v>4.4999999999999998E-2</v>
      </c>
      <c r="R45" s="38">
        <f t="shared" si="5"/>
        <v>436.47811552084369</v>
      </c>
      <c r="S45" s="6"/>
    </row>
    <row r="46" spans="1:19">
      <c r="A46" s="39">
        <f t="shared" si="6"/>
        <v>19</v>
      </c>
      <c r="B46" s="40">
        <f t="shared" si="7"/>
        <v>426.78497718539148</v>
      </c>
      <c r="C46" s="1">
        <f t="shared" si="12"/>
        <v>9.6931383354521952</v>
      </c>
      <c r="D46" s="1">
        <f t="shared" si="8"/>
        <v>436.47811552084369</v>
      </c>
      <c r="E46" s="41">
        <f t="shared" si="9"/>
        <v>2158.0519122685273</v>
      </c>
      <c r="F46" s="26">
        <v>2</v>
      </c>
      <c r="G46" s="39">
        <f t="shared" si="1"/>
        <v>19</v>
      </c>
      <c r="H46" s="1">
        <f t="shared" si="10"/>
        <v>436.47811552084369</v>
      </c>
      <c r="I46" s="1">
        <f t="shared" si="2"/>
        <v>426.78497718539148</v>
      </c>
      <c r="J46" s="1">
        <f t="shared" si="2"/>
        <v>9.6931383354521952</v>
      </c>
      <c r="K46" s="41">
        <f t="shared" si="3"/>
        <v>2158.0519122685273</v>
      </c>
      <c r="L46" s="37">
        <f t="shared" si="13"/>
        <v>7841.9480877314727</v>
      </c>
      <c r="M46" s="6"/>
      <c r="P46" s="27">
        <f t="shared" si="14"/>
        <v>436.47811552084369</v>
      </c>
      <c r="Q46" s="27">
        <f t="shared" si="14"/>
        <v>4.4999999999999998E-2</v>
      </c>
      <c r="R46" s="38">
        <f t="shared" si="5"/>
        <v>436.47811552084369</v>
      </c>
      <c r="S46" s="6"/>
    </row>
    <row r="47" spans="1:19">
      <c r="A47" s="39">
        <f t="shared" si="6"/>
        <v>20</v>
      </c>
      <c r="B47" s="40">
        <f t="shared" si="7"/>
        <v>428.38542084983669</v>
      </c>
      <c r="C47" s="1">
        <f t="shared" si="12"/>
        <v>8.092694671006976</v>
      </c>
      <c r="D47" s="1">
        <f t="shared" si="8"/>
        <v>436.47811552084369</v>
      </c>
      <c r="E47" s="41">
        <f t="shared" si="9"/>
        <v>1729.6664914186906</v>
      </c>
      <c r="F47" s="26">
        <v>2</v>
      </c>
      <c r="G47" s="39">
        <f t="shared" si="1"/>
        <v>20</v>
      </c>
      <c r="H47" s="1">
        <f t="shared" si="10"/>
        <v>436.47811552084369</v>
      </c>
      <c r="I47" s="1">
        <f t="shared" si="2"/>
        <v>428.38542084983669</v>
      </c>
      <c r="J47" s="1">
        <f t="shared" si="2"/>
        <v>8.092694671006976</v>
      </c>
      <c r="K47" s="41">
        <f t="shared" si="3"/>
        <v>1729.6664914186906</v>
      </c>
      <c r="L47" s="37">
        <f t="shared" si="13"/>
        <v>8270.3335085813087</v>
      </c>
      <c r="M47" s="6"/>
      <c r="P47" s="27">
        <f t="shared" si="14"/>
        <v>436.47811552084369</v>
      </c>
      <c r="Q47" s="27">
        <f t="shared" si="14"/>
        <v>4.4999999999999998E-2</v>
      </c>
      <c r="R47" s="38">
        <f t="shared" si="5"/>
        <v>436.47811552084369</v>
      </c>
      <c r="S47" s="6"/>
    </row>
    <row r="48" spans="1:19">
      <c r="A48" s="39">
        <f t="shared" si="6"/>
        <v>21</v>
      </c>
      <c r="B48" s="40">
        <f t="shared" si="7"/>
        <v>429.9918661780236</v>
      </c>
      <c r="C48" s="1">
        <f t="shared" si="12"/>
        <v>6.4862493428200887</v>
      </c>
      <c r="D48" s="1">
        <f t="shared" si="8"/>
        <v>436.47811552084369</v>
      </c>
      <c r="E48" s="41">
        <f t="shared" si="9"/>
        <v>1299.674625240667</v>
      </c>
      <c r="F48" s="26">
        <v>2</v>
      </c>
      <c r="G48" s="39">
        <f t="shared" si="1"/>
        <v>21</v>
      </c>
      <c r="H48" s="1">
        <f t="shared" si="10"/>
        <v>436.47811552084369</v>
      </c>
      <c r="I48" s="1">
        <f t="shared" si="2"/>
        <v>429.9918661780236</v>
      </c>
      <c r="J48" s="1">
        <f t="shared" si="2"/>
        <v>6.4862493428200887</v>
      </c>
      <c r="K48" s="41">
        <f t="shared" si="3"/>
        <v>1299.674625240667</v>
      </c>
      <c r="L48" s="37">
        <f t="shared" si="13"/>
        <v>8700.3253747593317</v>
      </c>
      <c r="M48" s="6"/>
      <c r="P48" s="27">
        <f t="shared" si="14"/>
        <v>436.47811552084369</v>
      </c>
      <c r="Q48" s="27">
        <f t="shared" si="14"/>
        <v>4.4999999999999998E-2</v>
      </c>
      <c r="R48" s="38">
        <f t="shared" si="5"/>
        <v>436.47811552084369</v>
      </c>
      <c r="S48" s="6"/>
    </row>
    <row r="49" spans="1:19">
      <c r="A49" s="39">
        <f t="shared" si="6"/>
        <v>22</v>
      </c>
      <c r="B49" s="40">
        <f t="shared" si="7"/>
        <v>431.60433567619117</v>
      </c>
      <c r="C49" s="1">
        <f t="shared" si="12"/>
        <v>4.8737798446525007</v>
      </c>
      <c r="D49" s="1">
        <f t="shared" si="8"/>
        <v>436.47811552084369</v>
      </c>
      <c r="E49" s="41">
        <f t="shared" si="9"/>
        <v>868.07028956447584</v>
      </c>
      <c r="F49" s="26">
        <v>2</v>
      </c>
      <c r="G49" s="39">
        <f t="shared" si="1"/>
        <v>22</v>
      </c>
      <c r="H49" s="1">
        <f t="shared" si="10"/>
        <v>436.47811552084369</v>
      </c>
      <c r="I49" s="1">
        <f t="shared" si="2"/>
        <v>431.60433567619117</v>
      </c>
      <c r="J49" s="1">
        <f t="shared" si="2"/>
        <v>4.8737798446525007</v>
      </c>
      <c r="K49" s="41">
        <f t="shared" si="3"/>
        <v>868.07028956447584</v>
      </c>
      <c r="L49" s="37">
        <f t="shared" si="13"/>
        <v>9131.9297104355228</v>
      </c>
      <c r="M49" s="6"/>
      <c r="P49" s="27">
        <f t="shared" si="14"/>
        <v>436.47811552084369</v>
      </c>
      <c r="Q49" s="27">
        <f t="shared" si="14"/>
        <v>4.4999999999999998E-2</v>
      </c>
      <c r="R49" s="38">
        <f t="shared" si="5"/>
        <v>436.47811552084369</v>
      </c>
      <c r="S49" s="6"/>
    </row>
    <row r="50" spans="1:19">
      <c r="A50" s="39">
        <f t="shared" si="6"/>
        <v>23</v>
      </c>
      <c r="B50" s="40">
        <f t="shared" si="7"/>
        <v>433.22285193497692</v>
      </c>
      <c r="C50" s="1">
        <f t="shared" si="12"/>
        <v>3.2552635858667842</v>
      </c>
      <c r="D50" s="1">
        <f t="shared" si="8"/>
        <v>436.47811552084369</v>
      </c>
      <c r="E50" s="41">
        <f t="shared" si="9"/>
        <v>434.84743762949893</v>
      </c>
      <c r="F50" s="26">
        <v>2</v>
      </c>
      <c r="G50" s="39">
        <f t="shared" si="1"/>
        <v>23</v>
      </c>
      <c r="H50" s="1">
        <f t="shared" si="10"/>
        <v>436.47811552084369</v>
      </c>
      <c r="I50" s="1">
        <f t="shared" si="2"/>
        <v>433.22285193497692</v>
      </c>
      <c r="J50" s="1">
        <f t="shared" si="2"/>
        <v>3.2552635858667842</v>
      </c>
      <c r="K50" s="41">
        <f t="shared" si="3"/>
        <v>434.84743762949893</v>
      </c>
      <c r="L50" s="37">
        <f t="shared" si="13"/>
        <v>9565.1525623705002</v>
      </c>
      <c r="M50" s="6"/>
      <c r="P50" s="27">
        <f t="shared" si="14"/>
        <v>436.47811552084369</v>
      </c>
      <c r="Q50" s="27">
        <f t="shared" si="14"/>
        <v>4.4999999999999998E-2</v>
      </c>
      <c r="R50" s="38">
        <f t="shared" si="5"/>
        <v>436.47811552084369</v>
      </c>
      <c r="S50" s="6"/>
    </row>
    <row r="51" spans="1:19" ht="15.75" thickBot="1">
      <c r="A51" s="42">
        <f t="shared" si="6"/>
        <v>24</v>
      </c>
      <c r="B51" s="43">
        <f t="shared" si="7"/>
        <v>434.84743762973307</v>
      </c>
      <c r="C51" s="44">
        <f t="shared" si="12"/>
        <v>1.630677891110621</v>
      </c>
      <c r="D51" s="44">
        <f t="shared" si="8"/>
        <v>436.47811552084369</v>
      </c>
      <c r="E51" s="45">
        <f t="shared" si="9"/>
        <v>-2.3413804228766821E-10</v>
      </c>
      <c r="F51" s="26">
        <v>2</v>
      </c>
      <c r="G51" s="42">
        <f t="shared" si="1"/>
        <v>24</v>
      </c>
      <c r="H51" s="44">
        <f t="shared" si="10"/>
        <v>436.47811552084369</v>
      </c>
      <c r="I51" s="44">
        <f t="shared" si="2"/>
        <v>434.84743762973307</v>
      </c>
      <c r="J51" s="44">
        <f t="shared" si="2"/>
        <v>1.630677891110621</v>
      </c>
      <c r="K51" s="45">
        <f t="shared" si="3"/>
        <v>-2.3413804228766821E-10</v>
      </c>
      <c r="L51" s="46">
        <f t="shared" si="13"/>
        <v>-2.3413804228766821E-10</v>
      </c>
      <c r="M51" s="6"/>
      <c r="P51" s="27">
        <f t="shared" si="14"/>
        <v>436.47811552084369</v>
      </c>
      <c r="Q51" s="27">
        <f t="shared" si="14"/>
        <v>4.4999999999999998E-2</v>
      </c>
      <c r="R51" s="38">
        <f t="shared" si="5"/>
        <v>436.47811552084369</v>
      </c>
      <c r="S51" s="6"/>
    </row>
    <row r="52" spans="1:19">
      <c r="A52" s="33">
        <f t="shared" si="6"/>
        <v>25</v>
      </c>
      <c r="B52" s="34" t="str">
        <f t="shared" si="7"/>
        <v/>
      </c>
      <c r="C52" s="35" t="str">
        <f t="shared" si="12"/>
        <v/>
      </c>
      <c r="D52" s="35" t="str">
        <f t="shared" si="8"/>
        <v/>
      </c>
      <c r="E52" s="36" t="str">
        <f t="shared" si="9"/>
        <v/>
      </c>
      <c r="F52" s="26">
        <v>3</v>
      </c>
      <c r="G52" s="33">
        <f t="shared" si="1"/>
        <v>25</v>
      </c>
      <c r="H52" s="35" t="str">
        <f t="shared" si="10"/>
        <v/>
      </c>
      <c r="I52" s="35" t="str">
        <f t="shared" si="2"/>
        <v/>
      </c>
      <c r="J52" s="35" t="str">
        <f t="shared" si="2"/>
        <v/>
      </c>
      <c r="K52" s="36" t="str">
        <f t="shared" si="3"/>
        <v/>
      </c>
      <c r="L52" s="47" t="str">
        <f t="shared" si="13"/>
        <v/>
      </c>
      <c r="M52" s="6"/>
      <c r="P52" s="27">
        <f t="shared" si="14"/>
        <v>436.47811552084369</v>
      </c>
      <c r="Q52" s="27">
        <f t="shared" si="14"/>
        <v>4.4999999999999998E-2</v>
      </c>
      <c r="R52" s="38" t="str">
        <f t="shared" si="5"/>
        <v/>
      </c>
      <c r="S52" s="6"/>
    </row>
    <row r="53" spans="1:19">
      <c r="A53" s="39">
        <f t="shared" si="6"/>
        <v>26</v>
      </c>
      <c r="B53" s="40" t="str">
        <f t="shared" si="7"/>
        <v/>
      </c>
      <c r="C53" s="1" t="str">
        <f t="shared" si="12"/>
        <v/>
      </c>
      <c r="D53" s="1" t="str">
        <f t="shared" si="8"/>
        <v/>
      </c>
      <c r="E53" s="41" t="str">
        <f t="shared" si="9"/>
        <v/>
      </c>
      <c r="F53" s="26">
        <v>3</v>
      </c>
      <c r="G53" s="39">
        <f t="shared" si="1"/>
        <v>26</v>
      </c>
      <c r="H53" s="1" t="str">
        <f t="shared" si="10"/>
        <v/>
      </c>
      <c r="I53" s="1" t="str">
        <f t="shared" si="2"/>
        <v/>
      </c>
      <c r="J53" s="1" t="str">
        <f t="shared" si="2"/>
        <v/>
      </c>
      <c r="K53" s="41" t="str">
        <f t="shared" si="3"/>
        <v/>
      </c>
      <c r="L53" s="37" t="str">
        <f t="shared" si="13"/>
        <v/>
      </c>
      <c r="M53" s="6"/>
      <c r="P53" s="27">
        <f t="shared" si="14"/>
        <v>436.47811552084369</v>
      </c>
      <c r="Q53" s="27">
        <f t="shared" si="14"/>
        <v>4.4999999999999998E-2</v>
      </c>
      <c r="R53" s="38" t="str">
        <f t="shared" si="5"/>
        <v/>
      </c>
      <c r="S53" s="6"/>
    </row>
    <row r="54" spans="1:19">
      <c r="A54" s="39">
        <f t="shared" si="6"/>
        <v>27</v>
      </c>
      <c r="B54" s="40" t="str">
        <f t="shared" si="7"/>
        <v/>
      </c>
      <c r="C54" s="1" t="str">
        <f t="shared" si="12"/>
        <v/>
      </c>
      <c r="D54" s="1" t="str">
        <f t="shared" si="8"/>
        <v/>
      </c>
      <c r="E54" s="41" t="str">
        <f t="shared" si="9"/>
        <v/>
      </c>
      <c r="F54" s="26">
        <v>3</v>
      </c>
      <c r="G54" s="39">
        <f t="shared" si="1"/>
        <v>27</v>
      </c>
      <c r="H54" s="1" t="str">
        <f t="shared" si="10"/>
        <v/>
      </c>
      <c r="I54" s="1" t="str">
        <f t="shared" si="2"/>
        <v/>
      </c>
      <c r="J54" s="1" t="str">
        <f t="shared" si="2"/>
        <v/>
      </c>
      <c r="K54" s="41" t="str">
        <f t="shared" si="3"/>
        <v/>
      </c>
      <c r="L54" s="37" t="str">
        <f t="shared" si="13"/>
        <v/>
      </c>
      <c r="M54" s="6"/>
      <c r="P54" s="27">
        <f t="shared" si="14"/>
        <v>436.47811552084369</v>
      </c>
      <c r="Q54" s="27">
        <f t="shared" si="14"/>
        <v>4.4999999999999998E-2</v>
      </c>
      <c r="R54" s="38" t="str">
        <f t="shared" si="5"/>
        <v/>
      </c>
      <c r="S54" s="6"/>
    </row>
    <row r="55" spans="1:19">
      <c r="A55" s="39">
        <f t="shared" si="6"/>
        <v>28</v>
      </c>
      <c r="B55" s="40" t="str">
        <f t="shared" si="7"/>
        <v/>
      </c>
      <c r="C55" s="1" t="str">
        <f t="shared" si="12"/>
        <v/>
      </c>
      <c r="D55" s="1" t="str">
        <f t="shared" si="8"/>
        <v/>
      </c>
      <c r="E55" s="41" t="str">
        <f t="shared" si="9"/>
        <v/>
      </c>
      <c r="F55" s="26">
        <v>3</v>
      </c>
      <c r="G55" s="39">
        <f t="shared" si="1"/>
        <v>28</v>
      </c>
      <c r="H55" s="1" t="str">
        <f t="shared" si="10"/>
        <v/>
      </c>
      <c r="I55" s="1" t="str">
        <f t="shared" si="2"/>
        <v/>
      </c>
      <c r="J55" s="1" t="str">
        <f t="shared" si="2"/>
        <v/>
      </c>
      <c r="K55" s="41" t="str">
        <f t="shared" si="3"/>
        <v/>
      </c>
      <c r="L55" s="37" t="str">
        <f t="shared" si="13"/>
        <v/>
      </c>
      <c r="M55" s="6"/>
      <c r="P55" s="27">
        <f t="shared" si="14"/>
        <v>436.47811552084369</v>
      </c>
      <c r="Q55" s="27">
        <f t="shared" si="14"/>
        <v>4.4999999999999998E-2</v>
      </c>
      <c r="R55" s="38" t="str">
        <f t="shared" si="5"/>
        <v/>
      </c>
      <c r="S55" s="6"/>
    </row>
    <row r="56" spans="1:19">
      <c r="A56" s="39">
        <f t="shared" si="6"/>
        <v>29</v>
      </c>
      <c r="B56" s="40" t="str">
        <f t="shared" si="7"/>
        <v/>
      </c>
      <c r="C56" s="1" t="str">
        <f t="shared" si="12"/>
        <v/>
      </c>
      <c r="D56" s="1" t="str">
        <f t="shared" si="8"/>
        <v/>
      </c>
      <c r="E56" s="41" t="str">
        <f t="shared" si="9"/>
        <v/>
      </c>
      <c r="F56" s="26">
        <v>3</v>
      </c>
      <c r="G56" s="39">
        <f t="shared" si="1"/>
        <v>29</v>
      </c>
      <c r="H56" s="1" t="str">
        <f t="shared" si="10"/>
        <v/>
      </c>
      <c r="I56" s="1" t="str">
        <f t="shared" si="2"/>
        <v/>
      </c>
      <c r="J56" s="1" t="str">
        <f t="shared" si="2"/>
        <v/>
      </c>
      <c r="K56" s="41" t="str">
        <f t="shared" si="3"/>
        <v/>
      </c>
      <c r="L56" s="37" t="str">
        <f t="shared" si="13"/>
        <v/>
      </c>
      <c r="M56" s="6"/>
      <c r="P56" s="27">
        <f t="shared" si="14"/>
        <v>436.47811552084369</v>
      </c>
      <c r="Q56" s="27">
        <f t="shared" si="14"/>
        <v>4.4999999999999998E-2</v>
      </c>
      <c r="R56" s="38" t="str">
        <f t="shared" si="5"/>
        <v/>
      </c>
      <c r="S56" s="6"/>
    </row>
    <row r="57" spans="1:19">
      <c r="A57" s="39">
        <f t="shared" si="6"/>
        <v>30</v>
      </c>
      <c r="B57" s="40" t="str">
        <f t="shared" si="7"/>
        <v/>
      </c>
      <c r="C57" s="1" t="str">
        <f t="shared" si="12"/>
        <v/>
      </c>
      <c r="D57" s="1" t="str">
        <f t="shared" si="8"/>
        <v/>
      </c>
      <c r="E57" s="41" t="str">
        <f t="shared" si="9"/>
        <v/>
      </c>
      <c r="F57" s="26">
        <v>3</v>
      </c>
      <c r="G57" s="39">
        <f t="shared" si="1"/>
        <v>30</v>
      </c>
      <c r="H57" s="1" t="str">
        <f t="shared" si="10"/>
        <v/>
      </c>
      <c r="I57" s="1" t="str">
        <f t="shared" si="2"/>
        <v/>
      </c>
      <c r="J57" s="1" t="str">
        <f t="shared" si="2"/>
        <v/>
      </c>
      <c r="K57" s="41" t="str">
        <f t="shared" si="3"/>
        <v/>
      </c>
      <c r="L57" s="37" t="str">
        <f t="shared" si="13"/>
        <v/>
      </c>
      <c r="M57" s="6"/>
      <c r="P57" s="27">
        <f t="shared" si="14"/>
        <v>436.47811552084369</v>
      </c>
      <c r="Q57" s="27">
        <f t="shared" si="14"/>
        <v>4.4999999999999998E-2</v>
      </c>
      <c r="R57" s="38" t="str">
        <f t="shared" si="5"/>
        <v/>
      </c>
      <c r="S57" s="6"/>
    </row>
    <row r="58" spans="1:19">
      <c r="A58" s="39">
        <f t="shared" si="6"/>
        <v>31</v>
      </c>
      <c r="B58" s="40" t="str">
        <f t="shared" si="7"/>
        <v/>
      </c>
      <c r="C58" s="1" t="str">
        <f t="shared" si="12"/>
        <v/>
      </c>
      <c r="D58" s="1" t="str">
        <f t="shared" si="8"/>
        <v/>
      </c>
      <c r="E58" s="41" t="str">
        <f t="shared" si="9"/>
        <v/>
      </c>
      <c r="F58" s="26">
        <v>3</v>
      </c>
      <c r="G58" s="39">
        <f t="shared" si="1"/>
        <v>31</v>
      </c>
      <c r="H58" s="1" t="str">
        <f t="shared" si="10"/>
        <v/>
      </c>
      <c r="I58" s="1" t="str">
        <f t="shared" si="2"/>
        <v/>
      </c>
      <c r="J58" s="1" t="str">
        <f t="shared" si="2"/>
        <v/>
      </c>
      <c r="K58" s="41" t="str">
        <f t="shared" si="3"/>
        <v/>
      </c>
      <c r="L58" s="37" t="str">
        <f t="shared" si="13"/>
        <v/>
      </c>
      <c r="M58" s="6"/>
      <c r="P58" s="27">
        <f t="shared" si="14"/>
        <v>436.47811552084369</v>
      </c>
      <c r="Q58" s="27">
        <f t="shared" si="14"/>
        <v>4.4999999999999998E-2</v>
      </c>
      <c r="R58" s="38" t="str">
        <f t="shared" si="5"/>
        <v/>
      </c>
      <c r="S58" s="6"/>
    </row>
    <row r="59" spans="1:19">
      <c r="A59" s="39">
        <f t="shared" si="6"/>
        <v>32</v>
      </c>
      <c r="B59" s="40" t="str">
        <f t="shared" si="7"/>
        <v/>
      </c>
      <c r="C59" s="1" t="str">
        <f t="shared" si="12"/>
        <v/>
      </c>
      <c r="D59" s="1" t="str">
        <f t="shared" si="8"/>
        <v/>
      </c>
      <c r="E59" s="41" t="str">
        <f t="shared" si="9"/>
        <v/>
      </c>
      <c r="F59" s="26">
        <v>3</v>
      </c>
      <c r="G59" s="39">
        <f t="shared" si="1"/>
        <v>32</v>
      </c>
      <c r="H59" s="1" t="str">
        <f t="shared" si="10"/>
        <v/>
      </c>
      <c r="I59" s="1" t="str">
        <f t="shared" si="2"/>
        <v/>
      </c>
      <c r="J59" s="1" t="str">
        <f t="shared" si="2"/>
        <v/>
      </c>
      <c r="K59" s="41" t="str">
        <f t="shared" si="3"/>
        <v/>
      </c>
      <c r="L59" s="37" t="str">
        <f t="shared" si="13"/>
        <v/>
      </c>
      <c r="M59" s="6"/>
      <c r="P59" s="27">
        <f t="shared" si="14"/>
        <v>436.47811552084369</v>
      </c>
      <c r="Q59" s="27">
        <f t="shared" si="14"/>
        <v>4.4999999999999998E-2</v>
      </c>
      <c r="R59" s="38" t="str">
        <f t="shared" si="5"/>
        <v/>
      </c>
      <c r="S59" s="6"/>
    </row>
    <row r="60" spans="1:19">
      <c r="A60" s="39">
        <f t="shared" si="6"/>
        <v>33</v>
      </c>
      <c r="B60" s="40" t="str">
        <f t="shared" si="7"/>
        <v/>
      </c>
      <c r="C60" s="1" t="str">
        <f t="shared" si="12"/>
        <v/>
      </c>
      <c r="D60" s="1" t="str">
        <f t="shared" si="8"/>
        <v/>
      </c>
      <c r="E60" s="41" t="str">
        <f t="shared" si="9"/>
        <v/>
      </c>
      <c r="F60" s="26">
        <v>3</v>
      </c>
      <c r="G60" s="39">
        <f t="shared" si="1"/>
        <v>33</v>
      </c>
      <c r="H60" s="1" t="str">
        <f t="shared" si="10"/>
        <v/>
      </c>
      <c r="I60" s="1" t="str">
        <f t="shared" si="2"/>
        <v/>
      </c>
      <c r="J60" s="1" t="str">
        <f t="shared" si="2"/>
        <v/>
      </c>
      <c r="K60" s="41" t="str">
        <f t="shared" si="3"/>
        <v/>
      </c>
      <c r="L60" s="37" t="str">
        <f t="shared" si="13"/>
        <v/>
      </c>
      <c r="M60" s="6"/>
      <c r="P60" s="27">
        <f t="shared" ref="P60:Q75" si="15">P59</f>
        <v>436.47811552084369</v>
      </c>
      <c r="Q60" s="27">
        <f t="shared" si="15"/>
        <v>4.4999999999999998E-2</v>
      </c>
      <c r="R60" s="38" t="str">
        <f t="shared" ref="R60:R92" si="16">IF(D60&lt;=0,"",IF(AND($A$21="LÍNEA DE CRÉDITO",A60=$D$23),($E$23*($C$23/12)+$E$23),D60))</f>
        <v/>
      </c>
      <c r="S60" s="6"/>
    </row>
    <row r="61" spans="1:19">
      <c r="A61" s="39">
        <f t="shared" si="6"/>
        <v>34</v>
      </c>
      <c r="B61" s="40" t="str">
        <f t="shared" si="7"/>
        <v/>
      </c>
      <c r="C61" s="1" t="str">
        <f t="shared" si="12"/>
        <v/>
      </c>
      <c r="D61" s="1" t="str">
        <f t="shared" si="8"/>
        <v/>
      </c>
      <c r="E61" s="41" t="str">
        <f t="shared" si="9"/>
        <v/>
      </c>
      <c r="F61" s="26">
        <v>3</v>
      </c>
      <c r="G61" s="39">
        <f t="shared" si="1"/>
        <v>34</v>
      </c>
      <c r="H61" s="1" t="str">
        <f t="shared" si="10"/>
        <v/>
      </c>
      <c r="I61" s="1" t="str">
        <f t="shared" si="2"/>
        <v/>
      </c>
      <c r="J61" s="1" t="str">
        <f t="shared" si="2"/>
        <v/>
      </c>
      <c r="K61" s="41" t="str">
        <f t="shared" si="3"/>
        <v/>
      </c>
      <c r="L61" s="37" t="str">
        <f t="shared" si="13"/>
        <v/>
      </c>
      <c r="M61" s="6"/>
      <c r="P61" s="27">
        <f t="shared" si="15"/>
        <v>436.47811552084369</v>
      </c>
      <c r="Q61" s="27">
        <f t="shared" si="15"/>
        <v>4.4999999999999998E-2</v>
      </c>
      <c r="R61" s="38" t="str">
        <f t="shared" si="16"/>
        <v/>
      </c>
      <c r="S61" s="6"/>
    </row>
    <row r="62" spans="1:19">
      <c r="A62" s="39">
        <f t="shared" si="6"/>
        <v>35</v>
      </c>
      <c r="B62" s="40" t="str">
        <f t="shared" si="7"/>
        <v/>
      </c>
      <c r="C62" s="1" t="str">
        <f t="shared" si="12"/>
        <v/>
      </c>
      <c r="D62" s="1" t="str">
        <f t="shared" si="8"/>
        <v/>
      </c>
      <c r="E62" s="41" t="str">
        <f t="shared" si="9"/>
        <v/>
      </c>
      <c r="F62" s="26">
        <v>3</v>
      </c>
      <c r="G62" s="39">
        <f t="shared" si="1"/>
        <v>35</v>
      </c>
      <c r="H62" s="1" t="str">
        <f t="shared" si="10"/>
        <v/>
      </c>
      <c r="I62" s="1" t="str">
        <f t="shared" si="2"/>
        <v/>
      </c>
      <c r="J62" s="1" t="str">
        <f t="shared" si="2"/>
        <v/>
      </c>
      <c r="K62" s="41" t="str">
        <f t="shared" si="3"/>
        <v/>
      </c>
      <c r="L62" s="37" t="str">
        <f t="shared" si="13"/>
        <v/>
      </c>
      <c r="M62" s="6"/>
      <c r="P62" s="27">
        <f t="shared" si="15"/>
        <v>436.47811552084369</v>
      </c>
      <c r="Q62" s="27">
        <f t="shared" si="15"/>
        <v>4.4999999999999998E-2</v>
      </c>
      <c r="R62" s="38" t="str">
        <f t="shared" si="16"/>
        <v/>
      </c>
      <c r="S62" s="6"/>
    </row>
    <row r="63" spans="1:19" ht="15.75" thickBot="1">
      <c r="A63" s="42">
        <f>A62+1</f>
        <v>36</v>
      </c>
      <c r="B63" s="43" t="str">
        <f t="shared" si="7"/>
        <v/>
      </c>
      <c r="C63" s="44" t="str">
        <f t="shared" si="12"/>
        <v/>
      </c>
      <c r="D63" s="44" t="str">
        <f t="shared" si="8"/>
        <v/>
      </c>
      <c r="E63" s="45" t="str">
        <f t="shared" si="9"/>
        <v/>
      </c>
      <c r="F63" s="26">
        <v>3</v>
      </c>
      <c r="G63" s="42">
        <f t="shared" si="1"/>
        <v>36</v>
      </c>
      <c r="H63" s="44" t="str">
        <f t="shared" si="10"/>
        <v/>
      </c>
      <c r="I63" s="44" t="str">
        <f t="shared" si="2"/>
        <v/>
      </c>
      <c r="J63" s="44" t="str">
        <f t="shared" si="2"/>
        <v/>
      </c>
      <c r="K63" s="45" t="str">
        <f t="shared" si="3"/>
        <v/>
      </c>
      <c r="L63" s="46" t="str">
        <f>IF(G63&gt;=$J$12,(K63),(L62+I63))</f>
        <v/>
      </c>
      <c r="M63" s="6"/>
      <c r="P63" s="27">
        <f t="shared" si="15"/>
        <v>436.47811552084369</v>
      </c>
      <c r="Q63" s="27">
        <f t="shared" si="15"/>
        <v>4.4999999999999998E-2</v>
      </c>
      <c r="R63" s="38" t="str">
        <f t="shared" si="16"/>
        <v/>
      </c>
      <c r="S63" s="6"/>
    </row>
    <row r="64" spans="1:19">
      <c r="A64" s="33">
        <f t="shared" si="6"/>
        <v>37</v>
      </c>
      <c r="B64" s="34" t="str">
        <f t="shared" si="7"/>
        <v/>
      </c>
      <c r="C64" s="35" t="str">
        <f t="shared" si="12"/>
        <v/>
      </c>
      <c r="D64" s="35" t="str">
        <f t="shared" si="8"/>
        <v/>
      </c>
      <c r="E64" s="36" t="str">
        <f t="shared" si="9"/>
        <v/>
      </c>
      <c r="F64" s="26">
        <v>4</v>
      </c>
      <c r="G64" s="33">
        <f t="shared" si="1"/>
        <v>37</v>
      </c>
      <c r="H64" s="35" t="str">
        <f t="shared" si="10"/>
        <v/>
      </c>
      <c r="I64" s="35" t="str">
        <f t="shared" si="2"/>
        <v/>
      </c>
      <c r="J64" s="35" t="str">
        <f t="shared" si="2"/>
        <v/>
      </c>
      <c r="K64" s="36" t="str">
        <f t="shared" si="3"/>
        <v/>
      </c>
      <c r="L64" s="47" t="str">
        <f t="shared" si="13"/>
        <v/>
      </c>
      <c r="M64" s="6"/>
      <c r="P64" s="27">
        <f t="shared" si="15"/>
        <v>436.47811552084369</v>
      </c>
      <c r="Q64" s="27">
        <f t="shared" si="15"/>
        <v>4.4999999999999998E-2</v>
      </c>
      <c r="R64" s="38" t="str">
        <f t="shared" si="16"/>
        <v/>
      </c>
      <c r="S64" s="6"/>
    </row>
    <row r="65" spans="1:19">
      <c r="A65" s="39">
        <f t="shared" si="6"/>
        <v>38</v>
      </c>
      <c r="B65" s="40" t="str">
        <f t="shared" si="7"/>
        <v/>
      </c>
      <c r="C65" s="1" t="str">
        <f t="shared" si="12"/>
        <v/>
      </c>
      <c r="D65" s="1" t="str">
        <f t="shared" si="8"/>
        <v/>
      </c>
      <c r="E65" s="41" t="str">
        <f t="shared" si="9"/>
        <v/>
      </c>
      <c r="F65" s="26">
        <v>4</v>
      </c>
      <c r="G65" s="39">
        <f t="shared" si="1"/>
        <v>38</v>
      </c>
      <c r="H65" s="1" t="str">
        <f t="shared" si="10"/>
        <v/>
      </c>
      <c r="I65" s="1" t="str">
        <f t="shared" si="2"/>
        <v/>
      </c>
      <c r="J65" s="1" t="str">
        <f t="shared" si="2"/>
        <v/>
      </c>
      <c r="K65" s="41" t="str">
        <f t="shared" si="3"/>
        <v/>
      </c>
      <c r="L65" s="37" t="str">
        <f t="shared" si="13"/>
        <v/>
      </c>
      <c r="M65" s="6"/>
      <c r="P65" s="27">
        <f t="shared" si="15"/>
        <v>436.47811552084369</v>
      </c>
      <c r="Q65" s="27">
        <f t="shared" si="15"/>
        <v>4.4999999999999998E-2</v>
      </c>
      <c r="R65" s="38" t="str">
        <f t="shared" si="16"/>
        <v/>
      </c>
      <c r="S65" s="6"/>
    </row>
    <row r="66" spans="1:19">
      <c r="A66" s="39">
        <f t="shared" si="6"/>
        <v>39</v>
      </c>
      <c r="B66" s="40" t="str">
        <f t="shared" si="7"/>
        <v/>
      </c>
      <c r="C66" s="1" t="str">
        <f t="shared" si="12"/>
        <v/>
      </c>
      <c r="D66" s="1" t="str">
        <f t="shared" si="8"/>
        <v/>
      </c>
      <c r="E66" s="41" t="str">
        <f t="shared" si="9"/>
        <v/>
      </c>
      <c r="F66" s="26">
        <v>4</v>
      </c>
      <c r="G66" s="39">
        <f t="shared" si="1"/>
        <v>39</v>
      </c>
      <c r="H66" s="1" t="str">
        <f t="shared" si="10"/>
        <v/>
      </c>
      <c r="I66" s="1" t="str">
        <f t="shared" si="2"/>
        <v/>
      </c>
      <c r="J66" s="1" t="str">
        <f t="shared" si="2"/>
        <v/>
      </c>
      <c r="K66" s="41" t="str">
        <f t="shared" si="3"/>
        <v/>
      </c>
      <c r="L66" s="37" t="str">
        <f t="shared" si="13"/>
        <v/>
      </c>
      <c r="M66" s="6"/>
      <c r="P66" s="27">
        <f t="shared" si="15"/>
        <v>436.47811552084369</v>
      </c>
      <c r="Q66" s="27">
        <f t="shared" si="15"/>
        <v>4.4999999999999998E-2</v>
      </c>
      <c r="R66" s="38" t="str">
        <f t="shared" si="16"/>
        <v/>
      </c>
      <c r="S66" s="6"/>
    </row>
    <row r="67" spans="1:19">
      <c r="A67" s="39">
        <f t="shared" si="6"/>
        <v>40</v>
      </c>
      <c r="B67" s="40" t="str">
        <f t="shared" si="7"/>
        <v/>
      </c>
      <c r="C67" s="1" t="str">
        <f t="shared" si="12"/>
        <v/>
      </c>
      <c r="D67" s="1" t="str">
        <f t="shared" si="8"/>
        <v/>
      </c>
      <c r="E67" s="41" t="str">
        <f t="shared" si="9"/>
        <v/>
      </c>
      <c r="F67" s="26">
        <v>4</v>
      </c>
      <c r="G67" s="39">
        <f t="shared" si="1"/>
        <v>40</v>
      </c>
      <c r="H67" s="1" t="str">
        <f t="shared" si="10"/>
        <v/>
      </c>
      <c r="I67" s="1" t="str">
        <f t="shared" si="2"/>
        <v/>
      </c>
      <c r="J67" s="1" t="str">
        <f t="shared" si="2"/>
        <v/>
      </c>
      <c r="K67" s="41" t="str">
        <f t="shared" si="3"/>
        <v/>
      </c>
      <c r="L67" s="37" t="str">
        <f t="shared" si="13"/>
        <v/>
      </c>
      <c r="M67" s="6"/>
      <c r="P67" s="27">
        <f t="shared" si="15"/>
        <v>436.47811552084369</v>
      </c>
      <c r="Q67" s="27">
        <f t="shared" si="15"/>
        <v>4.4999999999999998E-2</v>
      </c>
      <c r="R67" s="38" t="str">
        <f t="shared" si="16"/>
        <v/>
      </c>
      <c r="S67" s="6"/>
    </row>
    <row r="68" spans="1:19">
      <c r="A68" s="39">
        <f t="shared" si="6"/>
        <v>41</v>
      </c>
      <c r="B68" s="40" t="str">
        <f t="shared" si="7"/>
        <v/>
      </c>
      <c r="C68" s="1" t="str">
        <f t="shared" si="12"/>
        <v/>
      </c>
      <c r="D68" s="1" t="str">
        <f t="shared" si="8"/>
        <v/>
      </c>
      <c r="E68" s="41" t="str">
        <f t="shared" si="9"/>
        <v/>
      </c>
      <c r="F68" s="26">
        <v>4</v>
      </c>
      <c r="G68" s="39">
        <f t="shared" si="1"/>
        <v>41</v>
      </c>
      <c r="H68" s="1" t="str">
        <f t="shared" si="10"/>
        <v/>
      </c>
      <c r="I68" s="1" t="str">
        <f t="shared" si="2"/>
        <v/>
      </c>
      <c r="J68" s="1" t="str">
        <f t="shared" si="2"/>
        <v/>
      </c>
      <c r="K68" s="41" t="str">
        <f t="shared" si="3"/>
        <v/>
      </c>
      <c r="L68" s="37" t="str">
        <f t="shared" si="13"/>
        <v/>
      </c>
      <c r="M68" s="6"/>
      <c r="P68" s="27">
        <f t="shared" si="15"/>
        <v>436.47811552084369</v>
      </c>
      <c r="Q68" s="27">
        <f t="shared" si="15"/>
        <v>4.4999999999999998E-2</v>
      </c>
      <c r="R68" s="38" t="str">
        <f t="shared" si="16"/>
        <v/>
      </c>
      <c r="S68" s="6"/>
    </row>
    <row r="69" spans="1:19">
      <c r="A69" s="39">
        <f t="shared" si="6"/>
        <v>42</v>
      </c>
      <c r="B69" s="40" t="str">
        <f t="shared" si="7"/>
        <v/>
      </c>
      <c r="C69" s="1" t="str">
        <f t="shared" si="12"/>
        <v/>
      </c>
      <c r="D69" s="1" t="str">
        <f t="shared" si="8"/>
        <v/>
      </c>
      <c r="E69" s="41" t="str">
        <f t="shared" si="9"/>
        <v/>
      </c>
      <c r="F69" s="26">
        <v>4</v>
      </c>
      <c r="G69" s="39">
        <f t="shared" si="1"/>
        <v>42</v>
      </c>
      <c r="H69" s="1" t="str">
        <f t="shared" si="10"/>
        <v/>
      </c>
      <c r="I69" s="1" t="str">
        <f t="shared" si="2"/>
        <v/>
      </c>
      <c r="J69" s="1" t="str">
        <f t="shared" si="2"/>
        <v/>
      </c>
      <c r="K69" s="41" t="str">
        <f t="shared" si="3"/>
        <v/>
      </c>
      <c r="L69" s="37" t="str">
        <f t="shared" si="13"/>
        <v/>
      </c>
      <c r="M69" s="6"/>
      <c r="P69" s="27">
        <f t="shared" si="15"/>
        <v>436.47811552084369</v>
      </c>
      <c r="Q69" s="27">
        <f t="shared" si="15"/>
        <v>4.4999999999999998E-2</v>
      </c>
      <c r="R69" s="38" t="str">
        <f t="shared" si="16"/>
        <v/>
      </c>
      <c r="S69" s="6"/>
    </row>
    <row r="70" spans="1:19">
      <c r="A70" s="39">
        <f t="shared" si="6"/>
        <v>43</v>
      </c>
      <c r="B70" s="40" t="str">
        <f t="shared" si="7"/>
        <v/>
      </c>
      <c r="C70" s="1" t="str">
        <f t="shared" si="12"/>
        <v/>
      </c>
      <c r="D70" s="1" t="str">
        <f t="shared" si="8"/>
        <v/>
      </c>
      <c r="E70" s="41" t="str">
        <f t="shared" si="9"/>
        <v/>
      </c>
      <c r="F70" s="26">
        <v>4</v>
      </c>
      <c r="G70" s="39">
        <f t="shared" si="1"/>
        <v>43</v>
      </c>
      <c r="H70" s="1" t="str">
        <f t="shared" si="10"/>
        <v/>
      </c>
      <c r="I70" s="1" t="str">
        <f t="shared" si="2"/>
        <v/>
      </c>
      <c r="J70" s="1" t="str">
        <f t="shared" si="2"/>
        <v/>
      </c>
      <c r="K70" s="41" t="str">
        <f t="shared" si="3"/>
        <v/>
      </c>
      <c r="L70" s="37" t="str">
        <f t="shared" si="13"/>
        <v/>
      </c>
      <c r="M70" s="6"/>
      <c r="P70" s="27">
        <f t="shared" si="15"/>
        <v>436.47811552084369</v>
      </c>
      <c r="Q70" s="27">
        <f t="shared" si="15"/>
        <v>4.4999999999999998E-2</v>
      </c>
      <c r="R70" s="38" t="str">
        <f t="shared" si="16"/>
        <v/>
      </c>
      <c r="S70" s="6"/>
    </row>
    <row r="71" spans="1:19">
      <c r="A71" s="39">
        <f t="shared" si="6"/>
        <v>44</v>
      </c>
      <c r="B71" s="40" t="str">
        <f t="shared" si="7"/>
        <v/>
      </c>
      <c r="C71" s="1" t="str">
        <f t="shared" si="12"/>
        <v/>
      </c>
      <c r="D71" s="1" t="str">
        <f t="shared" si="8"/>
        <v/>
      </c>
      <c r="E71" s="41" t="str">
        <f t="shared" si="9"/>
        <v/>
      </c>
      <c r="F71" s="26">
        <v>4</v>
      </c>
      <c r="G71" s="39">
        <f t="shared" si="1"/>
        <v>44</v>
      </c>
      <c r="H71" s="1" t="str">
        <f t="shared" si="10"/>
        <v/>
      </c>
      <c r="I71" s="1" t="str">
        <f t="shared" si="2"/>
        <v/>
      </c>
      <c r="J71" s="1" t="str">
        <f t="shared" si="2"/>
        <v/>
      </c>
      <c r="K71" s="41" t="str">
        <f t="shared" si="3"/>
        <v/>
      </c>
      <c r="L71" s="37" t="str">
        <f t="shared" si="13"/>
        <v/>
      </c>
      <c r="M71" s="6"/>
      <c r="P71" s="27">
        <f t="shared" si="15"/>
        <v>436.47811552084369</v>
      </c>
      <c r="Q71" s="27">
        <f t="shared" si="15"/>
        <v>4.4999999999999998E-2</v>
      </c>
      <c r="R71" s="38" t="str">
        <f t="shared" si="16"/>
        <v/>
      </c>
      <c r="S71" s="6"/>
    </row>
    <row r="72" spans="1:19">
      <c r="A72" s="39">
        <f t="shared" si="6"/>
        <v>45</v>
      </c>
      <c r="B72" s="40" t="str">
        <f t="shared" si="7"/>
        <v/>
      </c>
      <c r="C72" s="1" t="str">
        <f t="shared" si="12"/>
        <v/>
      </c>
      <c r="D72" s="1" t="str">
        <f t="shared" si="8"/>
        <v/>
      </c>
      <c r="E72" s="41" t="str">
        <f t="shared" si="9"/>
        <v/>
      </c>
      <c r="F72" s="26">
        <v>4</v>
      </c>
      <c r="G72" s="39">
        <f t="shared" si="1"/>
        <v>45</v>
      </c>
      <c r="H72" s="1" t="str">
        <f t="shared" si="10"/>
        <v/>
      </c>
      <c r="I72" s="1" t="str">
        <f t="shared" si="2"/>
        <v/>
      </c>
      <c r="J72" s="1" t="str">
        <f t="shared" si="2"/>
        <v/>
      </c>
      <c r="K72" s="41" t="str">
        <f t="shared" si="3"/>
        <v/>
      </c>
      <c r="L72" s="37" t="str">
        <f t="shared" si="13"/>
        <v/>
      </c>
      <c r="M72" s="6"/>
      <c r="P72" s="27">
        <f t="shared" si="15"/>
        <v>436.47811552084369</v>
      </c>
      <c r="Q72" s="27">
        <f t="shared" si="15"/>
        <v>4.4999999999999998E-2</v>
      </c>
      <c r="R72" s="38" t="str">
        <f t="shared" si="16"/>
        <v/>
      </c>
      <c r="S72" s="6"/>
    </row>
    <row r="73" spans="1:19">
      <c r="A73" s="39">
        <f t="shared" si="6"/>
        <v>46</v>
      </c>
      <c r="B73" s="40" t="str">
        <f t="shared" si="7"/>
        <v/>
      </c>
      <c r="C73" s="1" t="str">
        <f t="shared" si="12"/>
        <v/>
      </c>
      <c r="D73" s="1" t="str">
        <f t="shared" si="8"/>
        <v/>
      </c>
      <c r="E73" s="41" t="str">
        <f t="shared" si="9"/>
        <v/>
      </c>
      <c r="F73" s="26">
        <v>4</v>
      </c>
      <c r="G73" s="39">
        <f t="shared" si="1"/>
        <v>46</v>
      </c>
      <c r="H73" s="1" t="str">
        <f t="shared" si="10"/>
        <v/>
      </c>
      <c r="I73" s="1" t="str">
        <f t="shared" si="2"/>
        <v/>
      </c>
      <c r="J73" s="1" t="str">
        <f t="shared" si="2"/>
        <v/>
      </c>
      <c r="K73" s="41" t="str">
        <f t="shared" si="3"/>
        <v/>
      </c>
      <c r="L73" s="37" t="str">
        <f t="shared" si="13"/>
        <v/>
      </c>
      <c r="M73" s="6"/>
      <c r="P73" s="27">
        <f t="shared" si="15"/>
        <v>436.47811552084369</v>
      </c>
      <c r="Q73" s="27">
        <f t="shared" si="15"/>
        <v>4.4999999999999998E-2</v>
      </c>
      <c r="R73" s="38" t="str">
        <f t="shared" si="16"/>
        <v/>
      </c>
      <c r="S73" s="6"/>
    </row>
    <row r="74" spans="1:19">
      <c r="A74" s="39">
        <f t="shared" si="6"/>
        <v>47</v>
      </c>
      <c r="B74" s="40" t="str">
        <f t="shared" si="7"/>
        <v/>
      </c>
      <c r="C74" s="1" t="str">
        <f t="shared" si="12"/>
        <v/>
      </c>
      <c r="D74" s="1" t="str">
        <f t="shared" si="8"/>
        <v/>
      </c>
      <c r="E74" s="41" t="str">
        <f t="shared" si="9"/>
        <v/>
      </c>
      <c r="F74" s="26">
        <v>4</v>
      </c>
      <c r="G74" s="39">
        <f t="shared" si="1"/>
        <v>47</v>
      </c>
      <c r="H74" s="1" t="str">
        <f t="shared" si="10"/>
        <v/>
      </c>
      <c r="I74" s="1" t="str">
        <f t="shared" si="2"/>
        <v/>
      </c>
      <c r="J74" s="1" t="str">
        <f t="shared" si="2"/>
        <v/>
      </c>
      <c r="K74" s="41" t="str">
        <f t="shared" si="3"/>
        <v/>
      </c>
      <c r="L74" s="37" t="str">
        <f t="shared" si="13"/>
        <v/>
      </c>
      <c r="M74" s="6"/>
      <c r="P74" s="27">
        <f t="shared" si="15"/>
        <v>436.47811552084369</v>
      </c>
      <c r="Q74" s="27">
        <f t="shared" si="15"/>
        <v>4.4999999999999998E-2</v>
      </c>
      <c r="R74" s="38" t="str">
        <f t="shared" si="16"/>
        <v/>
      </c>
      <c r="S74" s="6"/>
    </row>
    <row r="75" spans="1:19" ht="15.75" thickBot="1">
      <c r="A75" s="42">
        <f t="shared" si="6"/>
        <v>48</v>
      </c>
      <c r="B75" s="43" t="str">
        <f t="shared" si="7"/>
        <v/>
      </c>
      <c r="C75" s="44" t="str">
        <f t="shared" si="12"/>
        <v/>
      </c>
      <c r="D75" s="44" t="str">
        <f t="shared" si="8"/>
        <v/>
      </c>
      <c r="E75" s="45" t="str">
        <f t="shared" si="9"/>
        <v/>
      </c>
      <c r="F75" s="26">
        <v>4</v>
      </c>
      <c r="G75" s="42">
        <f t="shared" si="1"/>
        <v>48</v>
      </c>
      <c r="H75" s="44" t="str">
        <f t="shared" si="10"/>
        <v/>
      </c>
      <c r="I75" s="44" t="str">
        <f t="shared" si="2"/>
        <v/>
      </c>
      <c r="J75" s="44" t="str">
        <f t="shared" si="2"/>
        <v/>
      </c>
      <c r="K75" s="45" t="str">
        <f t="shared" si="3"/>
        <v/>
      </c>
      <c r="L75" s="46" t="str">
        <f t="shared" si="13"/>
        <v/>
      </c>
      <c r="M75" s="6"/>
      <c r="P75" s="27">
        <f t="shared" si="15"/>
        <v>436.47811552084369</v>
      </c>
      <c r="Q75" s="27">
        <f t="shared" si="15"/>
        <v>4.4999999999999998E-2</v>
      </c>
      <c r="R75" s="38" t="str">
        <f t="shared" si="16"/>
        <v/>
      </c>
      <c r="S75" s="6"/>
    </row>
    <row r="76" spans="1:19">
      <c r="A76" s="33">
        <f t="shared" si="6"/>
        <v>49</v>
      </c>
      <c r="B76" s="34" t="str">
        <f t="shared" si="7"/>
        <v/>
      </c>
      <c r="C76" s="35" t="str">
        <f t="shared" si="12"/>
        <v/>
      </c>
      <c r="D76" s="35" t="str">
        <f t="shared" si="8"/>
        <v/>
      </c>
      <c r="E76" s="36" t="str">
        <f t="shared" si="9"/>
        <v/>
      </c>
      <c r="F76" s="26">
        <v>5</v>
      </c>
      <c r="G76" s="33">
        <f t="shared" si="1"/>
        <v>49</v>
      </c>
      <c r="H76" s="35" t="str">
        <f t="shared" si="10"/>
        <v/>
      </c>
      <c r="I76" s="35" t="str">
        <f t="shared" si="2"/>
        <v/>
      </c>
      <c r="J76" s="35" t="str">
        <f t="shared" si="2"/>
        <v/>
      </c>
      <c r="K76" s="36" t="str">
        <f t="shared" si="3"/>
        <v/>
      </c>
      <c r="L76" s="47" t="str">
        <f t="shared" si="13"/>
        <v/>
      </c>
      <c r="M76" s="6"/>
      <c r="P76" s="27">
        <f t="shared" ref="P76:Q91" si="17">P75</f>
        <v>436.47811552084369</v>
      </c>
      <c r="Q76" s="27">
        <f t="shared" si="17"/>
        <v>4.4999999999999998E-2</v>
      </c>
      <c r="R76" s="38" t="str">
        <f t="shared" si="16"/>
        <v/>
      </c>
      <c r="S76" s="6"/>
    </row>
    <row r="77" spans="1:19">
      <c r="A77" s="39">
        <f t="shared" si="6"/>
        <v>50</v>
      </c>
      <c r="B77" s="40" t="str">
        <f t="shared" si="7"/>
        <v/>
      </c>
      <c r="C77" s="1" t="str">
        <f t="shared" si="12"/>
        <v/>
      </c>
      <c r="D77" s="1" t="str">
        <f t="shared" si="8"/>
        <v/>
      </c>
      <c r="E77" s="41" t="str">
        <f t="shared" si="9"/>
        <v/>
      </c>
      <c r="F77" s="26">
        <v>5</v>
      </c>
      <c r="G77" s="39">
        <f t="shared" si="1"/>
        <v>50</v>
      </c>
      <c r="H77" s="1" t="str">
        <f t="shared" si="10"/>
        <v/>
      </c>
      <c r="I77" s="1" t="str">
        <f t="shared" si="2"/>
        <v/>
      </c>
      <c r="J77" s="1" t="str">
        <f t="shared" si="2"/>
        <v/>
      </c>
      <c r="K77" s="41" t="str">
        <f t="shared" si="3"/>
        <v/>
      </c>
      <c r="L77" s="37" t="str">
        <f t="shared" si="13"/>
        <v/>
      </c>
      <c r="M77" s="6"/>
      <c r="P77" s="27">
        <f t="shared" si="17"/>
        <v>436.47811552084369</v>
      </c>
      <c r="Q77" s="27">
        <f t="shared" si="17"/>
        <v>4.4999999999999998E-2</v>
      </c>
      <c r="R77" s="38" t="str">
        <f t="shared" si="16"/>
        <v/>
      </c>
      <c r="S77" s="6"/>
    </row>
    <row r="78" spans="1:19">
      <c r="A78" s="39">
        <f t="shared" si="6"/>
        <v>51</v>
      </c>
      <c r="B78" s="40" t="str">
        <f t="shared" si="7"/>
        <v/>
      </c>
      <c r="C78" s="1" t="str">
        <f t="shared" si="12"/>
        <v/>
      </c>
      <c r="D78" s="1" t="str">
        <f t="shared" si="8"/>
        <v/>
      </c>
      <c r="E78" s="41" t="str">
        <f t="shared" si="9"/>
        <v/>
      </c>
      <c r="F78" s="26">
        <v>5</v>
      </c>
      <c r="G78" s="39">
        <f t="shared" si="1"/>
        <v>51</v>
      </c>
      <c r="H78" s="1" t="str">
        <f t="shared" si="10"/>
        <v/>
      </c>
      <c r="I78" s="1" t="str">
        <f t="shared" si="2"/>
        <v/>
      </c>
      <c r="J78" s="1" t="str">
        <f t="shared" si="2"/>
        <v/>
      </c>
      <c r="K78" s="41" t="str">
        <f t="shared" si="3"/>
        <v/>
      </c>
      <c r="L78" s="37" t="str">
        <f t="shared" si="13"/>
        <v/>
      </c>
      <c r="M78" s="6"/>
      <c r="P78" s="27">
        <f t="shared" si="17"/>
        <v>436.47811552084369</v>
      </c>
      <c r="Q78" s="27">
        <f t="shared" si="17"/>
        <v>4.4999999999999998E-2</v>
      </c>
      <c r="R78" s="38" t="str">
        <f t="shared" si="16"/>
        <v/>
      </c>
      <c r="S78" s="6"/>
    </row>
    <row r="79" spans="1:19">
      <c r="A79" s="39">
        <f t="shared" si="6"/>
        <v>52</v>
      </c>
      <c r="B79" s="40" t="str">
        <f t="shared" si="7"/>
        <v/>
      </c>
      <c r="C79" s="1" t="str">
        <f t="shared" si="12"/>
        <v/>
      </c>
      <c r="D79" s="1" t="str">
        <f t="shared" si="8"/>
        <v/>
      </c>
      <c r="E79" s="41" t="str">
        <f t="shared" si="9"/>
        <v/>
      </c>
      <c r="F79" s="26">
        <v>5</v>
      </c>
      <c r="G79" s="39">
        <f t="shared" si="1"/>
        <v>52</v>
      </c>
      <c r="H79" s="1" t="str">
        <f t="shared" si="10"/>
        <v/>
      </c>
      <c r="I79" s="1" t="str">
        <f t="shared" si="2"/>
        <v/>
      </c>
      <c r="J79" s="1" t="str">
        <f t="shared" si="2"/>
        <v/>
      </c>
      <c r="K79" s="41" t="str">
        <f t="shared" si="3"/>
        <v/>
      </c>
      <c r="L79" s="37" t="str">
        <f t="shared" si="13"/>
        <v/>
      </c>
      <c r="M79" s="6"/>
      <c r="P79" s="27">
        <f t="shared" si="17"/>
        <v>436.47811552084369</v>
      </c>
      <c r="Q79" s="27">
        <f t="shared" si="17"/>
        <v>4.4999999999999998E-2</v>
      </c>
      <c r="R79" s="38" t="str">
        <f t="shared" si="16"/>
        <v/>
      </c>
      <c r="S79" s="6"/>
    </row>
    <row r="80" spans="1:19">
      <c r="A80" s="39">
        <f t="shared" si="6"/>
        <v>53</v>
      </c>
      <c r="B80" s="40" t="str">
        <f t="shared" si="7"/>
        <v/>
      </c>
      <c r="C80" s="1" t="str">
        <f t="shared" si="12"/>
        <v/>
      </c>
      <c r="D80" s="1" t="str">
        <f t="shared" si="8"/>
        <v/>
      </c>
      <c r="E80" s="41" t="str">
        <f t="shared" si="9"/>
        <v/>
      </c>
      <c r="F80" s="26">
        <v>5</v>
      </c>
      <c r="G80" s="39">
        <f t="shared" si="1"/>
        <v>53</v>
      </c>
      <c r="H80" s="1" t="str">
        <f t="shared" si="10"/>
        <v/>
      </c>
      <c r="I80" s="1" t="str">
        <f t="shared" si="2"/>
        <v/>
      </c>
      <c r="J80" s="1" t="str">
        <f t="shared" si="2"/>
        <v/>
      </c>
      <c r="K80" s="41" t="str">
        <f t="shared" si="3"/>
        <v/>
      </c>
      <c r="L80" s="37" t="str">
        <f t="shared" si="13"/>
        <v/>
      </c>
      <c r="M80" s="6"/>
      <c r="P80" s="27">
        <f t="shared" si="17"/>
        <v>436.47811552084369</v>
      </c>
      <c r="Q80" s="27">
        <f t="shared" si="17"/>
        <v>4.4999999999999998E-2</v>
      </c>
      <c r="R80" s="38" t="str">
        <f t="shared" si="16"/>
        <v/>
      </c>
      <c r="S80" s="6"/>
    </row>
    <row r="81" spans="1:19">
      <c r="A81" s="39">
        <f t="shared" si="6"/>
        <v>54</v>
      </c>
      <c r="B81" s="40" t="str">
        <f t="shared" si="7"/>
        <v/>
      </c>
      <c r="C81" s="1" t="str">
        <f t="shared" si="12"/>
        <v/>
      </c>
      <c r="D81" s="1" t="str">
        <f t="shared" si="8"/>
        <v/>
      </c>
      <c r="E81" s="41" t="str">
        <f t="shared" si="9"/>
        <v/>
      </c>
      <c r="F81" s="26">
        <v>5</v>
      </c>
      <c r="G81" s="39">
        <f t="shared" si="1"/>
        <v>54</v>
      </c>
      <c r="H81" s="1" t="str">
        <f t="shared" si="10"/>
        <v/>
      </c>
      <c r="I81" s="1" t="str">
        <f t="shared" si="2"/>
        <v/>
      </c>
      <c r="J81" s="1" t="str">
        <f t="shared" si="2"/>
        <v/>
      </c>
      <c r="K81" s="41" t="str">
        <f t="shared" si="3"/>
        <v/>
      </c>
      <c r="L81" s="37" t="str">
        <f t="shared" si="13"/>
        <v/>
      </c>
      <c r="M81" s="6"/>
      <c r="P81" s="27">
        <f t="shared" si="17"/>
        <v>436.47811552084369</v>
      </c>
      <c r="Q81" s="27">
        <f t="shared" si="17"/>
        <v>4.4999999999999998E-2</v>
      </c>
      <c r="R81" s="38" t="str">
        <f t="shared" si="16"/>
        <v/>
      </c>
      <c r="S81" s="6"/>
    </row>
    <row r="82" spans="1:19">
      <c r="A82" s="39">
        <f t="shared" si="6"/>
        <v>55</v>
      </c>
      <c r="B82" s="40" t="str">
        <f t="shared" si="7"/>
        <v/>
      </c>
      <c r="C82" s="1" t="str">
        <f t="shared" si="12"/>
        <v/>
      </c>
      <c r="D82" s="1" t="str">
        <f t="shared" si="8"/>
        <v/>
      </c>
      <c r="E82" s="41" t="str">
        <f t="shared" si="9"/>
        <v/>
      </c>
      <c r="F82" s="26">
        <v>5</v>
      </c>
      <c r="G82" s="39">
        <f t="shared" si="1"/>
        <v>55</v>
      </c>
      <c r="H82" s="1" t="str">
        <f t="shared" si="10"/>
        <v/>
      </c>
      <c r="I82" s="1" t="str">
        <f t="shared" si="2"/>
        <v/>
      </c>
      <c r="J82" s="1" t="str">
        <f t="shared" si="2"/>
        <v/>
      </c>
      <c r="K82" s="41" t="str">
        <f t="shared" si="3"/>
        <v/>
      </c>
      <c r="L82" s="37" t="str">
        <f t="shared" si="13"/>
        <v/>
      </c>
      <c r="M82" s="6"/>
      <c r="P82" s="27">
        <f t="shared" si="17"/>
        <v>436.47811552084369</v>
      </c>
      <c r="Q82" s="27">
        <f t="shared" si="17"/>
        <v>4.4999999999999998E-2</v>
      </c>
      <c r="R82" s="38" t="str">
        <f t="shared" si="16"/>
        <v/>
      </c>
      <c r="S82" s="6"/>
    </row>
    <row r="83" spans="1:19">
      <c r="A83" s="39">
        <f t="shared" si="6"/>
        <v>56</v>
      </c>
      <c r="B83" s="40" t="str">
        <f t="shared" si="7"/>
        <v/>
      </c>
      <c r="C83" s="1" t="str">
        <f t="shared" si="12"/>
        <v/>
      </c>
      <c r="D83" s="1" t="str">
        <f t="shared" si="8"/>
        <v/>
      </c>
      <c r="E83" s="41" t="str">
        <f t="shared" si="9"/>
        <v/>
      </c>
      <c r="F83" s="26">
        <v>5</v>
      </c>
      <c r="G83" s="39">
        <f t="shared" si="1"/>
        <v>56</v>
      </c>
      <c r="H83" s="1" t="str">
        <f t="shared" si="10"/>
        <v/>
      </c>
      <c r="I83" s="1" t="str">
        <f t="shared" si="2"/>
        <v/>
      </c>
      <c r="J83" s="1" t="str">
        <f t="shared" si="2"/>
        <v/>
      </c>
      <c r="K83" s="41" t="str">
        <f t="shared" si="3"/>
        <v/>
      </c>
      <c r="L83" s="37" t="str">
        <f t="shared" si="13"/>
        <v/>
      </c>
      <c r="M83" s="6"/>
      <c r="P83" s="27">
        <f t="shared" si="17"/>
        <v>436.47811552084369</v>
      </c>
      <c r="Q83" s="27">
        <f t="shared" si="17"/>
        <v>4.4999999999999998E-2</v>
      </c>
      <c r="R83" s="38" t="str">
        <f t="shared" si="16"/>
        <v/>
      </c>
      <c r="S83" s="6"/>
    </row>
    <row r="84" spans="1:19">
      <c r="A84" s="39">
        <f t="shared" si="6"/>
        <v>57</v>
      </c>
      <c r="B84" s="40" t="str">
        <f t="shared" si="7"/>
        <v/>
      </c>
      <c r="C84" s="1" t="str">
        <f t="shared" si="12"/>
        <v/>
      </c>
      <c r="D84" s="1" t="str">
        <f t="shared" si="8"/>
        <v/>
      </c>
      <c r="E84" s="41" t="str">
        <f t="shared" si="9"/>
        <v/>
      </c>
      <c r="F84" s="26">
        <v>5</v>
      </c>
      <c r="G84" s="39">
        <f t="shared" si="1"/>
        <v>57</v>
      </c>
      <c r="H84" s="1" t="str">
        <f t="shared" si="10"/>
        <v/>
      </c>
      <c r="I84" s="1" t="str">
        <f t="shared" si="2"/>
        <v/>
      </c>
      <c r="J84" s="1" t="str">
        <f t="shared" si="2"/>
        <v/>
      </c>
      <c r="K84" s="41" t="str">
        <f t="shared" si="3"/>
        <v/>
      </c>
      <c r="L84" s="37" t="str">
        <f t="shared" si="13"/>
        <v/>
      </c>
      <c r="M84" s="6"/>
      <c r="P84" s="27">
        <f t="shared" si="17"/>
        <v>436.47811552084369</v>
      </c>
      <c r="Q84" s="27">
        <f t="shared" si="17"/>
        <v>4.4999999999999998E-2</v>
      </c>
      <c r="R84" s="38" t="str">
        <f t="shared" si="16"/>
        <v/>
      </c>
      <c r="S84" s="6"/>
    </row>
    <row r="85" spans="1:19">
      <c r="A85" s="39">
        <f t="shared" si="6"/>
        <v>58</v>
      </c>
      <c r="B85" s="40" t="str">
        <f t="shared" si="7"/>
        <v/>
      </c>
      <c r="C85" s="1" t="str">
        <f t="shared" si="12"/>
        <v/>
      </c>
      <c r="D85" s="1" t="str">
        <f t="shared" si="8"/>
        <v/>
      </c>
      <c r="E85" s="41" t="str">
        <f t="shared" si="9"/>
        <v/>
      </c>
      <c r="F85" s="26">
        <v>5</v>
      </c>
      <c r="G85" s="39">
        <f t="shared" si="1"/>
        <v>58</v>
      </c>
      <c r="H85" s="1" t="str">
        <f t="shared" si="10"/>
        <v/>
      </c>
      <c r="I85" s="1" t="str">
        <f t="shared" si="2"/>
        <v/>
      </c>
      <c r="J85" s="1" t="str">
        <f t="shared" si="2"/>
        <v/>
      </c>
      <c r="K85" s="41" t="str">
        <f t="shared" si="3"/>
        <v/>
      </c>
      <c r="L85" s="37" t="str">
        <f t="shared" si="13"/>
        <v/>
      </c>
      <c r="M85" s="6"/>
      <c r="P85" s="27">
        <f t="shared" si="17"/>
        <v>436.47811552084369</v>
      </c>
      <c r="Q85" s="27">
        <f t="shared" si="17"/>
        <v>4.4999999999999998E-2</v>
      </c>
      <c r="R85" s="38" t="str">
        <f t="shared" si="16"/>
        <v/>
      </c>
      <c r="S85" s="6"/>
    </row>
    <row r="86" spans="1:19">
      <c r="A86" s="39">
        <f t="shared" si="6"/>
        <v>59</v>
      </c>
      <c r="B86" s="40" t="str">
        <f t="shared" si="7"/>
        <v/>
      </c>
      <c r="C86" s="1" t="str">
        <f t="shared" si="12"/>
        <v/>
      </c>
      <c r="D86" s="1" t="str">
        <f t="shared" si="8"/>
        <v/>
      </c>
      <c r="E86" s="41" t="str">
        <f t="shared" si="9"/>
        <v/>
      </c>
      <c r="F86" s="26">
        <v>5</v>
      </c>
      <c r="G86" s="39">
        <f t="shared" si="1"/>
        <v>59</v>
      </c>
      <c r="H86" s="1" t="str">
        <f t="shared" si="10"/>
        <v/>
      </c>
      <c r="I86" s="1" t="str">
        <f t="shared" si="2"/>
        <v/>
      </c>
      <c r="J86" s="1" t="str">
        <f t="shared" si="2"/>
        <v/>
      </c>
      <c r="K86" s="41" t="str">
        <f t="shared" si="3"/>
        <v/>
      </c>
      <c r="L86" s="37" t="str">
        <f t="shared" si="13"/>
        <v/>
      </c>
      <c r="M86" s="6"/>
      <c r="P86" s="27">
        <f t="shared" si="17"/>
        <v>436.47811552084369</v>
      </c>
      <c r="Q86" s="27">
        <f t="shared" si="17"/>
        <v>4.4999999999999998E-2</v>
      </c>
      <c r="R86" s="38" t="str">
        <f t="shared" si="16"/>
        <v/>
      </c>
      <c r="S86" s="6"/>
    </row>
    <row r="87" spans="1:19" ht="15.75" thickBot="1">
      <c r="A87" s="42">
        <f t="shared" si="6"/>
        <v>60</v>
      </c>
      <c r="B87" s="43" t="str">
        <f t="shared" si="7"/>
        <v/>
      </c>
      <c r="C87" s="44" t="str">
        <f t="shared" si="12"/>
        <v/>
      </c>
      <c r="D87" s="44" t="str">
        <f t="shared" si="8"/>
        <v/>
      </c>
      <c r="E87" s="45" t="str">
        <f t="shared" si="9"/>
        <v/>
      </c>
      <c r="F87" s="26">
        <v>5</v>
      </c>
      <c r="G87" s="42">
        <f t="shared" si="1"/>
        <v>60</v>
      </c>
      <c r="H87" s="44" t="str">
        <f t="shared" si="10"/>
        <v/>
      </c>
      <c r="I87" s="44" t="str">
        <f t="shared" si="2"/>
        <v/>
      </c>
      <c r="J87" s="44" t="str">
        <f t="shared" si="2"/>
        <v/>
      </c>
      <c r="K87" s="45" t="str">
        <f t="shared" si="3"/>
        <v/>
      </c>
      <c r="L87" s="46" t="str">
        <f t="shared" si="13"/>
        <v/>
      </c>
      <c r="M87" s="6"/>
      <c r="P87" s="27">
        <f t="shared" si="17"/>
        <v>436.47811552084369</v>
      </c>
      <c r="Q87" s="27">
        <f t="shared" si="17"/>
        <v>4.4999999999999998E-2</v>
      </c>
      <c r="R87" s="38" t="str">
        <f t="shared" si="16"/>
        <v/>
      </c>
      <c r="S87" s="6"/>
    </row>
    <row r="88" spans="1:19">
      <c r="A88" s="33">
        <f t="shared" si="6"/>
        <v>61</v>
      </c>
      <c r="B88" s="34" t="str">
        <f t="shared" si="7"/>
        <v/>
      </c>
      <c r="C88" s="35" t="str">
        <f t="shared" si="12"/>
        <v/>
      </c>
      <c r="D88" s="35" t="str">
        <f t="shared" si="8"/>
        <v/>
      </c>
      <c r="E88" s="36" t="str">
        <f t="shared" si="9"/>
        <v/>
      </c>
      <c r="F88" s="26">
        <v>6</v>
      </c>
      <c r="G88" s="33">
        <f t="shared" si="1"/>
        <v>61</v>
      </c>
      <c r="H88" s="35" t="str">
        <f t="shared" si="10"/>
        <v/>
      </c>
      <c r="I88" s="35" t="str">
        <f t="shared" si="2"/>
        <v/>
      </c>
      <c r="J88" s="35" t="str">
        <f t="shared" si="2"/>
        <v/>
      </c>
      <c r="K88" s="36" t="str">
        <f t="shared" si="3"/>
        <v/>
      </c>
      <c r="L88" s="47" t="str">
        <f t="shared" si="13"/>
        <v/>
      </c>
      <c r="M88" s="6"/>
      <c r="P88" s="27">
        <f t="shared" si="17"/>
        <v>436.47811552084369</v>
      </c>
      <c r="Q88" s="27">
        <f t="shared" si="17"/>
        <v>4.4999999999999998E-2</v>
      </c>
      <c r="R88" s="38" t="str">
        <f t="shared" si="16"/>
        <v/>
      </c>
      <c r="S88" s="6"/>
    </row>
    <row r="89" spans="1:19">
      <c r="A89" s="39">
        <f t="shared" si="6"/>
        <v>62</v>
      </c>
      <c r="B89" s="40" t="str">
        <f t="shared" si="7"/>
        <v/>
      </c>
      <c r="C89" s="1" t="str">
        <f t="shared" si="12"/>
        <v/>
      </c>
      <c r="D89" s="1" t="str">
        <f t="shared" si="8"/>
        <v/>
      </c>
      <c r="E89" s="41" t="str">
        <f t="shared" si="9"/>
        <v/>
      </c>
      <c r="F89" s="26">
        <v>6</v>
      </c>
      <c r="G89" s="39">
        <f t="shared" si="1"/>
        <v>62</v>
      </c>
      <c r="H89" s="1" t="str">
        <f t="shared" si="10"/>
        <v/>
      </c>
      <c r="I89" s="1" t="str">
        <f t="shared" si="2"/>
        <v/>
      </c>
      <c r="J89" s="1" t="str">
        <f t="shared" si="2"/>
        <v/>
      </c>
      <c r="K89" s="41" t="str">
        <f t="shared" si="3"/>
        <v/>
      </c>
      <c r="L89" s="37" t="str">
        <f t="shared" si="13"/>
        <v/>
      </c>
      <c r="M89" s="6"/>
      <c r="P89" s="27">
        <f t="shared" si="17"/>
        <v>436.47811552084369</v>
      </c>
      <c r="Q89" s="27">
        <f t="shared" si="17"/>
        <v>4.4999999999999998E-2</v>
      </c>
      <c r="R89" s="38" t="str">
        <f t="shared" si="16"/>
        <v/>
      </c>
      <c r="S89" s="6"/>
    </row>
    <row r="90" spans="1:19">
      <c r="A90" s="39">
        <f t="shared" si="6"/>
        <v>63</v>
      </c>
      <c r="B90" s="40" t="str">
        <f t="shared" si="7"/>
        <v/>
      </c>
      <c r="C90" s="1" t="str">
        <f t="shared" si="12"/>
        <v/>
      </c>
      <c r="D90" s="1" t="str">
        <f t="shared" si="8"/>
        <v/>
      </c>
      <c r="E90" s="41" t="str">
        <f t="shared" si="9"/>
        <v/>
      </c>
      <c r="F90" s="26">
        <v>6</v>
      </c>
      <c r="G90" s="39">
        <f t="shared" si="1"/>
        <v>63</v>
      </c>
      <c r="H90" s="1" t="str">
        <f t="shared" si="10"/>
        <v/>
      </c>
      <c r="I90" s="1" t="str">
        <f t="shared" si="2"/>
        <v/>
      </c>
      <c r="J90" s="1" t="str">
        <f t="shared" si="2"/>
        <v/>
      </c>
      <c r="K90" s="41" t="str">
        <f t="shared" si="3"/>
        <v/>
      </c>
      <c r="L90" s="37" t="str">
        <f t="shared" si="13"/>
        <v/>
      </c>
      <c r="M90" s="6"/>
      <c r="P90" s="27">
        <f t="shared" si="17"/>
        <v>436.47811552084369</v>
      </c>
      <c r="Q90" s="27">
        <f t="shared" si="17"/>
        <v>4.4999999999999998E-2</v>
      </c>
      <c r="R90" s="38" t="str">
        <f t="shared" si="16"/>
        <v/>
      </c>
      <c r="S90" s="6"/>
    </row>
    <row r="91" spans="1:19">
      <c r="A91" s="39">
        <f t="shared" si="6"/>
        <v>64</v>
      </c>
      <c r="B91" s="40" t="str">
        <f t="shared" si="7"/>
        <v/>
      </c>
      <c r="C91" s="1" t="str">
        <f t="shared" si="12"/>
        <v/>
      </c>
      <c r="D91" s="1" t="str">
        <f t="shared" si="8"/>
        <v/>
      </c>
      <c r="E91" s="41" t="str">
        <f t="shared" si="9"/>
        <v/>
      </c>
      <c r="F91" s="26">
        <v>6</v>
      </c>
      <c r="G91" s="39">
        <f t="shared" si="1"/>
        <v>64</v>
      </c>
      <c r="H91" s="1" t="str">
        <f t="shared" si="10"/>
        <v/>
      </c>
      <c r="I91" s="1" t="str">
        <f t="shared" si="2"/>
        <v/>
      </c>
      <c r="J91" s="1" t="str">
        <f t="shared" si="2"/>
        <v/>
      </c>
      <c r="K91" s="41" t="str">
        <f t="shared" si="3"/>
        <v/>
      </c>
      <c r="L91" s="37" t="str">
        <f t="shared" si="13"/>
        <v/>
      </c>
      <c r="M91" s="6"/>
      <c r="P91" s="27">
        <f t="shared" si="17"/>
        <v>436.47811552084369</v>
      </c>
      <c r="Q91" s="27">
        <f t="shared" si="17"/>
        <v>4.4999999999999998E-2</v>
      </c>
      <c r="R91" s="38" t="str">
        <f t="shared" si="16"/>
        <v/>
      </c>
      <c r="S91" s="6"/>
    </row>
    <row r="92" spans="1:19">
      <c r="A92" s="39">
        <f t="shared" si="6"/>
        <v>65</v>
      </c>
      <c r="B92" s="40" t="str">
        <f t="shared" si="7"/>
        <v/>
      </c>
      <c r="C92" s="1" t="str">
        <f t="shared" si="12"/>
        <v/>
      </c>
      <c r="D92" s="1" t="str">
        <f t="shared" si="8"/>
        <v/>
      </c>
      <c r="E92" s="41" t="str">
        <f t="shared" si="9"/>
        <v/>
      </c>
      <c r="F92" s="26">
        <v>6</v>
      </c>
      <c r="G92" s="39">
        <f t="shared" ref="G92:G155" si="18">+A92</f>
        <v>65</v>
      </c>
      <c r="H92" s="1" t="str">
        <f t="shared" si="10"/>
        <v/>
      </c>
      <c r="I92" s="1" t="str">
        <f t="shared" ref="I92:J155" si="19">+B92</f>
        <v/>
      </c>
      <c r="J92" s="1" t="str">
        <f t="shared" si="19"/>
        <v/>
      </c>
      <c r="K92" s="41" t="str">
        <f t="shared" ref="K92:K155" si="20">+E92</f>
        <v/>
      </c>
      <c r="L92" s="37" t="str">
        <f t="shared" si="13"/>
        <v/>
      </c>
      <c r="M92" s="6"/>
      <c r="P92" s="27">
        <f t="shared" ref="P92:Q107" si="21">P91</f>
        <v>436.47811552084369</v>
      </c>
      <c r="Q92" s="27">
        <f t="shared" si="21"/>
        <v>4.4999999999999998E-2</v>
      </c>
      <c r="R92" s="38" t="str">
        <f t="shared" si="16"/>
        <v/>
      </c>
      <c r="S92" s="6"/>
    </row>
    <row r="93" spans="1:19">
      <c r="A93" s="39">
        <f t="shared" ref="A93:A156" si="22">A92+1</f>
        <v>66</v>
      </c>
      <c r="B93" s="40" t="str">
        <f t="shared" ref="B93:B156" si="23">IF(C93="","",IF($A$21="LÍNEA DE CRÉDITO",0,IF($A$21="CUOTA NIVELADA",IFERROR(IF($A$23&lt;A93,P92-C93,0),0),IFERROR(IF($A$23&lt;A93,($E$23/($D$23-$A$23)),0),0))))</f>
        <v/>
      </c>
      <c r="C93" s="1" t="str">
        <f t="shared" ref="C93:C156" si="24">IF(A93&lt;=$D$23,((E92*$C$23)/12),"")</f>
        <v/>
      </c>
      <c r="D93" s="1" t="str">
        <f t="shared" ref="D93:D156" si="25">IFERROR(B93+C93,"")</f>
        <v/>
      </c>
      <c r="E93" s="41" t="str">
        <f t="shared" ref="E93:E156" si="26">IF(A93&lt;=$D$23,(E92-B93),"")</f>
        <v/>
      </c>
      <c r="F93" s="26">
        <v>6</v>
      </c>
      <c r="G93" s="39">
        <f t="shared" si="18"/>
        <v>66</v>
      </c>
      <c r="H93" s="1" t="str">
        <f t="shared" ref="H93:H156" si="27">IF(D93&lt;=0,"",IF(AND($A$21="LÍNEA DE CRÉDITO",A93=$D$23),($E$23*($C$23/12)+$E$23),D93))</f>
        <v/>
      </c>
      <c r="I93" s="1" t="str">
        <f t="shared" si="19"/>
        <v/>
      </c>
      <c r="J93" s="1" t="str">
        <f t="shared" si="19"/>
        <v/>
      </c>
      <c r="K93" s="41" t="str">
        <f t="shared" si="20"/>
        <v/>
      </c>
      <c r="L93" s="37" t="str">
        <f t="shared" si="13"/>
        <v/>
      </c>
      <c r="M93" s="6"/>
      <c r="P93" s="27">
        <f t="shared" si="21"/>
        <v>436.47811552084369</v>
      </c>
      <c r="Q93" s="27">
        <f t="shared" si="21"/>
        <v>4.4999999999999998E-2</v>
      </c>
      <c r="R93" s="38" t="str">
        <f t="shared" ref="R93:R156" si="28">IF(D93&lt;=0,"",IF(AND($A$21="LÍNEA DE CRÉDITO",A93=$D$23),($E$23*($C$23/12)+$E$23),D93))</f>
        <v/>
      </c>
      <c r="S93" s="6"/>
    </row>
    <row r="94" spans="1:19">
      <c r="A94" s="39">
        <f t="shared" si="22"/>
        <v>67</v>
      </c>
      <c r="B94" s="40" t="str">
        <f t="shared" si="23"/>
        <v/>
      </c>
      <c r="C94" s="1" t="str">
        <f t="shared" si="24"/>
        <v/>
      </c>
      <c r="D94" s="1" t="str">
        <f t="shared" si="25"/>
        <v/>
      </c>
      <c r="E94" s="41" t="str">
        <f t="shared" si="26"/>
        <v/>
      </c>
      <c r="F94" s="26">
        <v>6</v>
      </c>
      <c r="G94" s="39">
        <f t="shared" si="18"/>
        <v>67</v>
      </c>
      <c r="H94" s="1" t="str">
        <f t="shared" si="27"/>
        <v/>
      </c>
      <c r="I94" s="1" t="str">
        <f t="shared" si="19"/>
        <v/>
      </c>
      <c r="J94" s="1" t="str">
        <f t="shared" si="19"/>
        <v/>
      </c>
      <c r="K94" s="41" t="str">
        <f t="shared" si="20"/>
        <v/>
      </c>
      <c r="L94" s="37" t="str">
        <f t="shared" si="13"/>
        <v/>
      </c>
      <c r="M94" s="6"/>
      <c r="P94" s="27">
        <f t="shared" si="21"/>
        <v>436.47811552084369</v>
      </c>
      <c r="Q94" s="27">
        <f t="shared" si="21"/>
        <v>4.4999999999999998E-2</v>
      </c>
      <c r="R94" s="38" t="str">
        <f t="shared" si="28"/>
        <v/>
      </c>
      <c r="S94" s="6"/>
    </row>
    <row r="95" spans="1:19">
      <c r="A95" s="39">
        <f t="shared" si="22"/>
        <v>68</v>
      </c>
      <c r="B95" s="40" t="str">
        <f t="shared" si="23"/>
        <v/>
      </c>
      <c r="C95" s="1" t="str">
        <f t="shared" si="24"/>
        <v/>
      </c>
      <c r="D95" s="1" t="str">
        <f t="shared" si="25"/>
        <v/>
      </c>
      <c r="E95" s="41" t="str">
        <f t="shared" si="26"/>
        <v/>
      </c>
      <c r="F95" s="26">
        <v>6</v>
      </c>
      <c r="G95" s="39">
        <f t="shared" si="18"/>
        <v>68</v>
      </c>
      <c r="H95" s="1" t="str">
        <f t="shared" si="27"/>
        <v/>
      </c>
      <c r="I95" s="1" t="str">
        <f t="shared" si="19"/>
        <v/>
      </c>
      <c r="J95" s="1" t="str">
        <f t="shared" si="19"/>
        <v/>
      </c>
      <c r="K95" s="41" t="str">
        <f t="shared" si="20"/>
        <v/>
      </c>
      <c r="L95" s="37" t="str">
        <f t="shared" si="13"/>
        <v/>
      </c>
      <c r="M95" s="6"/>
      <c r="P95" s="27">
        <f t="shared" si="21"/>
        <v>436.47811552084369</v>
      </c>
      <c r="Q95" s="27">
        <f t="shared" si="21"/>
        <v>4.4999999999999998E-2</v>
      </c>
      <c r="R95" s="38" t="str">
        <f t="shared" si="28"/>
        <v/>
      </c>
      <c r="S95" s="6"/>
    </row>
    <row r="96" spans="1:19">
      <c r="A96" s="39">
        <f t="shared" si="22"/>
        <v>69</v>
      </c>
      <c r="B96" s="40" t="str">
        <f t="shared" si="23"/>
        <v/>
      </c>
      <c r="C96" s="1" t="str">
        <f t="shared" si="24"/>
        <v/>
      </c>
      <c r="D96" s="1" t="str">
        <f t="shared" si="25"/>
        <v/>
      </c>
      <c r="E96" s="41" t="str">
        <f t="shared" si="26"/>
        <v/>
      </c>
      <c r="F96" s="26">
        <v>6</v>
      </c>
      <c r="G96" s="39">
        <f t="shared" si="18"/>
        <v>69</v>
      </c>
      <c r="H96" s="1" t="str">
        <f t="shared" si="27"/>
        <v/>
      </c>
      <c r="I96" s="1" t="str">
        <f t="shared" si="19"/>
        <v/>
      </c>
      <c r="J96" s="1" t="str">
        <f t="shared" si="19"/>
        <v/>
      </c>
      <c r="K96" s="41" t="str">
        <f t="shared" si="20"/>
        <v/>
      </c>
      <c r="L96" s="37" t="str">
        <f t="shared" si="13"/>
        <v/>
      </c>
      <c r="M96" s="6"/>
      <c r="P96" s="27">
        <f t="shared" si="21"/>
        <v>436.47811552084369</v>
      </c>
      <c r="Q96" s="27">
        <f t="shared" si="21"/>
        <v>4.4999999999999998E-2</v>
      </c>
      <c r="R96" s="38" t="str">
        <f t="shared" si="28"/>
        <v/>
      </c>
      <c r="S96" s="6"/>
    </row>
    <row r="97" spans="1:19">
      <c r="A97" s="39">
        <f t="shared" si="22"/>
        <v>70</v>
      </c>
      <c r="B97" s="40" t="str">
        <f t="shared" si="23"/>
        <v/>
      </c>
      <c r="C97" s="1" t="str">
        <f t="shared" si="24"/>
        <v/>
      </c>
      <c r="D97" s="1" t="str">
        <f t="shared" si="25"/>
        <v/>
      </c>
      <c r="E97" s="41" t="str">
        <f t="shared" si="26"/>
        <v/>
      </c>
      <c r="F97" s="26">
        <v>6</v>
      </c>
      <c r="G97" s="39">
        <f t="shared" si="18"/>
        <v>70</v>
      </c>
      <c r="H97" s="1" t="str">
        <f t="shared" si="27"/>
        <v/>
      </c>
      <c r="I97" s="1" t="str">
        <f t="shared" si="19"/>
        <v/>
      </c>
      <c r="J97" s="1" t="str">
        <f t="shared" si="19"/>
        <v/>
      </c>
      <c r="K97" s="41" t="str">
        <f t="shared" si="20"/>
        <v/>
      </c>
      <c r="L97" s="37" t="str">
        <f t="shared" si="13"/>
        <v/>
      </c>
      <c r="M97" s="6"/>
      <c r="P97" s="27">
        <f t="shared" si="21"/>
        <v>436.47811552084369</v>
      </c>
      <c r="Q97" s="27">
        <f t="shared" si="21"/>
        <v>4.4999999999999998E-2</v>
      </c>
      <c r="R97" s="38" t="str">
        <f t="shared" si="28"/>
        <v/>
      </c>
      <c r="S97" s="6"/>
    </row>
    <row r="98" spans="1:19">
      <c r="A98" s="39">
        <f t="shared" si="22"/>
        <v>71</v>
      </c>
      <c r="B98" s="40" t="str">
        <f t="shared" si="23"/>
        <v/>
      </c>
      <c r="C98" s="1" t="str">
        <f t="shared" si="24"/>
        <v/>
      </c>
      <c r="D98" s="1" t="str">
        <f t="shared" si="25"/>
        <v/>
      </c>
      <c r="E98" s="41" t="str">
        <f t="shared" si="26"/>
        <v/>
      </c>
      <c r="F98" s="26">
        <v>6</v>
      </c>
      <c r="G98" s="39">
        <f t="shared" si="18"/>
        <v>71</v>
      </c>
      <c r="H98" s="1" t="str">
        <f t="shared" si="27"/>
        <v/>
      </c>
      <c r="I98" s="1" t="str">
        <f t="shared" si="19"/>
        <v/>
      </c>
      <c r="J98" s="1" t="str">
        <f t="shared" si="19"/>
        <v/>
      </c>
      <c r="K98" s="41" t="str">
        <f t="shared" si="20"/>
        <v/>
      </c>
      <c r="L98" s="37" t="str">
        <f t="shared" si="13"/>
        <v/>
      </c>
      <c r="M98" s="6"/>
      <c r="P98" s="27">
        <f t="shared" si="21"/>
        <v>436.47811552084369</v>
      </c>
      <c r="Q98" s="27">
        <f t="shared" si="21"/>
        <v>4.4999999999999998E-2</v>
      </c>
      <c r="R98" s="38" t="str">
        <f t="shared" si="28"/>
        <v/>
      </c>
      <c r="S98" s="6"/>
    </row>
    <row r="99" spans="1:19" ht="15.75" thickBot="1">
      <c r="A99" s="42">
        <f t="shared" si="22"/>
        <v>72</v>
      </c>
      <c r="B99" s="43" t="str">
        <f t="shared" si="23"/>
        <v/>
      </c>
      <c r="C99" s="44" t="str">
        <f t="shared" si="24"/>
        <v/>
      </c>
      <c r="D99" s="44" t="str">
        <f t="shared" si="25"/>
        <v/>
      </c>
      <c r="E99" s="45" t="str">
        <f t="shared" si="26"/>
        <v/>
      </c>
      <c r="F99" s="26">
        <v>6</v>
      </c>
      <c r="G99" s="42">
        <f t="shared" si="18"/>
        <v>72</v>
      </c>
      <c r="H99" s="44" t="str">
        <f t="shared" si="27"/>
        <v/>
      </c>
      <c r="I99" s="44" t="str">
        <f t="shared" si="19"/>
        <v/>
      </c>
      <c r="J99" s="44" t="str">
        <f t="shared" si="19"/>
        <v/>
      </c>
      <c r="K99" s="45" t="str">
        <f t="shared" si="20"/>
        <v/>
      </c>
      <c r="L99" s="46" t="str">
        <f t="shared" si="13"/>
        <v/>
      </c>
      <c r="M99" s="6"/>
      <c r="P99" s="27">
        <f t="shared" si="21"/>
        <v>436.47811552084369</v>
      </c>
      <c r="Q99" s="27">
        <f t="shared" si="21"/>
        <v>4.4999999999999998E-2</v>
      </c>
      <c r="R99" s="38" t="str">
        <f t="shared" si="28"/>
        <v/>
      </c>
      <c r="S99" s="6"/>
    </row>
    <row r="100" spans="1:19">
      <c r="A100" s="33">
        <f t="shared" si="22"/>
        <v>73</v>
      </c>
      <c r="B100" s="34" t="str">
        <f t="shared" si="23"/>
        <v/>
      </c>
      <c r="C100" s="35" t="str">
        <f t="shared" si="24"/>
        <v/>
      </c>
      <c r="D100" s="35" t="str">
        <f t="shared" si="25"/>
        <v/>
      </c>
      <c r="E100" s="36" t="str">
        <f t="shared" si="26"/>
        <v/>
      </c>
      <c r="F100" s="26">
        <v>7</v>
      </c>
      <c r="G100" s="33">
        <f t="shared" si="18"/>
        <v>73</v>
      </c>
      <c r="H100" s="35" t="str">
        <f t="shared" si="27"/>
        <v/>
      </c>
      <c r="I100" s="35" t="str">
        <f t="shared" si="19"/>
        <v/>
      </c>
      <c r="J100" s="35" t="str">
        <f t="shared" si="19"/>
        <v/>
      </c>
      <c r="K100" s="36" t="str">
        <f t="shared" si="20"/>
        <v/>
      </c>
      <c r="L100" s="47" t="str">
        <f t="shared" si="13"/>
        <v/>
      </c>
      <c r="M100" s="6"/>
      <c r="P100" s="27">
        <f t="shared" si="21"/>
        <v>436.47811552084369</v>
      </c>
      <c r="Q100" s="27">
        <f t="shared" si="21"/>
        <v>4.4999999999999998E-2</v>
      </c>
      <c r="R100" s="38" t="str">
        <f t="shared" si="28"/>
        <v/>
      </c>
      <c r="S100" s="6"/>
    </row>
    <row r="101" spans="1:19">
      <c r="A101" s="39">
        <f t="shared" si="22"/>
        <v>74</v>
      </c>
      <c r="B101" s="40" t="str">
        <f t="shared" si="23"/>
        <v/>
      </c>
      <c r="C101" s="1" t="str">
        <f t="shared" si="24"/>
        <v/>
      </c>
      <c r="D101" s="1" t="str">
        <f t="shared" si="25"/>
        <v/>
      </c>
      <c r="E101" s="41" t="str">
        <f t="shared" si="26"/>
        <v/>
      </c>
      <c r="F101" s="26">
        <v>7</v>
      </c>
      <c r="G101" s="39">
        <f t="shared" si="18"/>
        <v>74</v>
      </c>
      <c r="H101" s="1" t="str">
        <f t="shared" si="27"/>
        <v/>
      </c>
      <c r="I101" s="1" t="str">
        <f t="shared" si="19"/>
        <v/>
      </c>
      <c r="J101" s="1" t="str">
        <f t="shared" si="19"/>
        <v/>
      </c>
      <c r="K101" s="41" t="str">
        <f t="shared" si="20"/>
        <v/>
      </c>
      <c r="L101" s="37" t="str">
        <f t="shared" si="13"/>
        <v/>
      </c>
      <c r="M101" s="6"/>
      <c r="P101" s="27">
        <f t="shared" si="21"/>
        <v>436.47811552084369</v>
      </c>
      <c r="Q101" s="27">
        <f t="shared" si="21"/>
        <v>4.4999999999999998E-2</v>
      </c>
      <c r="R101" s="38" t="str">
        <f t="shared" si="28"/>
        <v/>
      </c>
      <c r="S101" s="6"/>
    </row>
    <row r="102" spans="1:19">
      <c r="A102" s="39">
        <f t="shared" si="22"/>
        <v>75</v>
      </c>
      <c r="B102" s="40" t="str">
        <f t="shared" si="23"/>
        <v/>
      </c>
      <c r="C102" s="1" t="str">
        <f t="shared" si="24"/>
        <v/>
      </c>
      <c r="D102" s="1" t="str">
        <f t="shared" si="25"/>
        <v/>
      </c>
      <c r="E102" s="41" t="str">
        <f t="shared" si="26"/>
        <v/>
      </c>
      <c r="F102" s="26">
        <v>7</v>
      </c>
      <c r="G102" s="39">
        <f t="shared" si="18"/>
        <v>75</v>
      </c>
      <c r="H102" s="1" t="str">
        <f t="shared" si="27"/>
        <v/>
      </c>
      <c r="I102" s="1" t="str">
        <f t="shared" si="19"/>
        <v/>
      </c>
      <c r="J102" s="1" t="str">
        <f t="shared" si="19"/>
        <v/>
      </c>
      <c r="K102" s="41" t="str">
        <f t="shared" si="20"/>
        <v/>
      </c>
      <c r="L102" s="37" t="str">
        <f t="shared" si="13"/>
        <v/>
      </c>
      <c r="M102" s="6"/>
      <c r="P102" s="27">
        <f t="shared" si="21"/>
        <v>436.47811552084369</v>
      </c>
      <c r="Q102" s="27">
        <f t="shared" si="21"/>
        <v>4.4999999999999998E-2</v>
      </c>
      <c r="R102" s="38" t="str">
        <f t="shared" si="28"/>
        <v/>
      </c>
      <c r="S102" s="6"/>
    </row>
    <row r="103" spans="1:19">
      <c r="A103" s="39">
        <f t="shared" si="22"/>
        <v>76</v>
      </c>
      <c r="B103" s="40" t="str">
        <f t="shared" si="23"/>
        <v/>
      </c>
      <c r="C103" s="1" t="str">
        <f t="shared" si="24"/>
        <v/>
      </c>
      <c r="D103" s="1" t="str">
        <f t="shared" si="25"/>
        <v/>
      </c>
      <c r="E103" s="41" t="str">
        <f t="shared" si="26"/>
        <v/>
      </c>
      <c r="F103" s="26">
        <v>7</v>
      </c>
      <c r="G103" s="39">
        <f t="shared" si="18"/>
        <v>76</v>
      </c>
      <c r="H103" s="1" t="str">
        <f t="shared" si="27"/>
        <v/>
      </c>
      <c r="I103" s="1" t="str">
        <f t="shared" si="19"/>
        <v/>
      </c>
      <c r="J103" s="1" t="str">
        <f t="shared" si="19"/>
        <v/>
      </c>
      <c r="K103" s="41" t="str">
        <f t="shared" si="20"/>
        <v/>
      </c>
      <c r="L103" s="37" t="str">
        <f t="shared" si="13"/>
        <v/>
      </c>
      <c r="M103" s="6"/>
      <c r="P103" s="27">
        <f t="shared" si="21"/>
        <v>436.47811552084369</v>
      </c>
      <c r="Q103" s="27">
        <f t="shared" si="21"/>
        <v>4.4999999999999998E-2</v>
      </c>
      <c r="R103" s="38" t="str">
        <f t="shared" si="28"/>
        <v/>
      </c>
      <c r="S103" s="6"/>
    </row>
    <row r="104" spans="1:19">
      <c r="A104" s="39">
        <f t="shared" si="22"/>
        <v>77</v>
      </c>
      <c r="B104" s="40" t="str">
        <f t="shared" si="23"/>
        <v/>
      </c>
      <c r="C104" s="1" t="str">
        <f t="shared" si="24"/>
        <v/>
      </c>
      <c r="D104" s="1" t="str">
        <f t="shared" si="25"/>
        <v/>
      </c>
      <c r="E104" s="41" t="str">
        <f t="shared" si="26"/>
        <v/>
      </c>
      <c r="F104" s="26">
        <v>7</v>
      </c>
      <c r="G104" s="39">
        <f t="shared" si="18"/>
        <v>77</v>
      </c>
      <c r="H104" s="1" t="str">
        <f t="shared" si="27"/>
        <v/>
      </c>
      <c r="I104" s="1" t="str">
        <f t="shared" si="19"/>
        <v/>
      </c>
      <c r="J104" s="1" t="str">
        <f t="shared" si="19"/>
        <v/>
      </c>
      <c r="K104" s="41" t="str">
        <f t="shared" si="20"/>
        <v/>
      </c>
      <c r="L104" s="37" t="str">
        <f t="shared" ref="L104:L167" si="29">IF(G104&gt;=$J$12,(K104),(L103+I104))</f>
        <v/>
      </c>
      <c r="M104" s="6"/>
      <c r="P104" s="27">
        <f t="shared" si="21"/>
        <v>436.47811552084369</v>
      </c>
      <c r="Q104" s="27">
        <f t="shared" si="21"/>
        <v>4.4999999999999998E-2</v>
      </c>
      <c r="R104" s="38" t="str">
        <f t="shared" si="28"/>
        <v/>
      </c>
      <c r="S104" s="6"/>
    </row>
    <row r="105" spans="1:19">
      <c r="A105" s="39">
        <f t="shared" si="22"/>
        <v>78</v>
      </c>
      <c r="B105" s="40" t="str">
        <f t="shared" si="23"/>
        <v/>
      </c>
      <c r="C105" s="1" t="str">
        <f t="shared" si="24"/>
        <v/>
      </c>
      <c r="D105" s="1" t="str">
        <f t="shared" si="25"/>
        <v/>
      </c>
      <c r="E105" s="41" t="str">
        <f t="shared" si="26"/>
        <v/>
      </c>
      <c r="F105" s="26">
        <v>7</v>
      </c>
      <c r="G105" s="39">
        <f t="shared" si="18"/>
        <v>78</v>
      </c>
      <c r="H105" s="1" t="str">
        <f t="shared" si="27"/>
        <v/>
      </c>
      <c r="I105" s="1" t="str">
        <f t="shared" si="19"/>
        <v/>
      </c>
      <c r="J105" s="1" t="str">
        <f t="shared" si="19"/>
        <v/>
      </c>
      <c r="K105" s="41" t="str">
        <f t="shared" si="20"/>
        <v/>
      </c>
      <c r="L105" s="37" t="str">
        <f t="shared" si="29"/>
        <v/>
      </c>
      <c r="M105" s="6"/>
      <c r="P105" s="27">
        <f t="shared" si="21"/>
        <v>436.47811552084369</v>
      </c>
      <c r="Q105" s="27">
        <f t="shared" si="21"/>
        <v>4.4999999999999998E-2</v>
      </c>
      <c r="R105" s="38" t="str">
        <f t="shared" si="28"/>
        <v/>
      </c>
      <c r="S105" s="6"/>
    </row>
    <row r="106" spans="1:19">
      <c r="A106" s="39">
        <f t="shared" si="22"/>
        <v>79</v>
      </c>
      <c r="B106" s="40" t="str">
        <f t="shared" si="23"/>
        <v/>
      </c>
      <c r="C106" s="1" t="str">
        <f t="shared" si="24"/>
        <v/>
      </c>
      <c r="D106" s="1" t="str">
        <f t="shared" si="25"/>
        <v/>
      </c>
      <c r="E106" s="41" t="str">
        <f t="shared" si="26"/>
        <v/>
      </c>
      <c r="F106" s="26">
        <v>7</v>
      </c>
      <c r="G106" s="39">
        <f t="shared" si="18"/>
        <v>79</v>
      </c>
      <c r="H106" s="1" t="str">
        <f t="shared" si="27"/>
        <v/>
      </c>
      <c r="I106" s="1" t="str">
        <f t="shared" si="19"/>
        <v/>
      </c>
      <c r="J106" s="1" t="str">
        <f t="shared" si="19"/>
        <v/>
      </c>
      <c r="K106" s="41" t="str">
        <f t="shared" si="20"/>
        <v/>
      </c>
      <c r="L106" s="37" t="str">
        <f t="shared" si="29"/>
        <v/>
      </c>
      <c r="M106" s="6"/>
      <c r="P106" s="27">
        <f t="shared" si="21"/>
        <v>436.47811552084369</v>
      </c>
      <c r="Q106" s="27">
        <f t="shared" si="21"/>
        <v>4.4999999999999998E-2</v>
      </c>
      <c r="R106" s="38" t="str">
        <f t="shared" si="28"/>
        <v/>
      </c>
      <c r="S106" s="6"/>
    </row>
    <row r="107" spans="1:19">
      <c r="A107" s="39">
        <f t="shared" si="22"/>
        <v>80</v>
      </c>
      <c r="B107" s="40" t="str">
        <f t="shared" si="23"/>
        <v/>
      </c>
      <c r="C107" s="1" t="str">
        <f t="shared" si="24"/>
        <v/>
      </c>
      <c r="D107" s="1" t="str">
        <f t="shared" si="25"/>
        <v/>
      </c>
      <c r="E107" s="41" t="str">
        <f t="shared" si="26"/>
        <v/>
      </c>
      <c r="F107" s="26">
        <v>7</v>
      </c>
      <c r="G107" s="39">
        <f t="shared" si="18"/>
        <v>80</v>
      </c>
      <c r="H107" s="1" t="str">
        <f t="shared" si="27"/>
        <v/>
      </c>
      <c r="I107" s="1" t="str">
        <f t="shared" si="19"/>
        <v/>
      </c>
      <c r="J107" s="1" t="str">
        <f t="shared" si="19"/>
        <v/>
      </c>
      <c r="K107" s="41" t="str">
        <f t="shared" si="20"/>
        <v/>
      </c>
      <c r="L107" s="37" t="str">
        <f t="shared" si="29"/>
        <v/>
      </c>
      <c r="M107" s="6"/>
      <c r="P107" s="27">
        <f t="shared" si="21"/>
        <v>436.47811552084369</v>
      </c>
      <c r="Q107" s="27">
        <f t="shared" si="21"/>
        <v>4.4999999999999998E-2</v>
      </c>
      <c r="R107" s="38" t="str">
        <f t="shared" si="28"/>
        <v/>
      </c>
      <c r="S107" s="6"/>
    </row>
    <row r="108" spans="1:19">
      <c r="A108" s="39">
        <f t="shared" si="22"/>
        <v>81</v>
      </c>
      <c r="B108" s="40" t="str">
        <f t="shared" si="23"/>
        <v/>
      </c>
      <c r="C108" s="1" t="str">
        <f t="shared" si="24"/>
        <v/>
      </c>
      <c r="D108" s="1" t="str">
        <f t="shared" si="25"/>
        <v/>
      </c>
      <c r="E108" s="41" t="str">
        <f t="shared" si="26"/>
        <v/>
      </c>
      <c r="F108" s="26">
        <v>7</v>
      </c>
      <c r="G108" s="39">
        <f t="shared" si="18"/>
        <v>81</v>
      </c>
      <c r="H108" s="1" t="str">
        <f t="shared" si="27"/>
        <v/>
      </c>
      <c r="I108" s="1" t="str">
        <f t="shared" si="19"/>
        <v/>
      </c>
      <c r="J108" s="1" t="str">
        <f t="shared" si="19"/>
        <v/>
      </c>
      <c r="K108" s="41" t="str">
        <f t="shared" si="20"/>
        <v/>
      </c>
      <c r="L108" s="37" t="str">
        <f t="shared" si="29"/>
        <v/>
      </c>
      <c r="M108" s="6"/>
      <c r="P108" s="27">
        <f t="shared" ref="P108:Q123" si="30">P107</f>
        <v>436.47811552084369</v>
      </c>
      <c r="Q108" s="27">
        <f t="shared" si="30"/>
        <v>4.4999999999999998E-2</v>
      </c>
      <c r="R108" s="38" t="str">
        <f t="shared" si="28"/>
        <v/>
      </c>
      <c r="S108" s="6"/>
    </row>
    <row r="109" spans="1:19">
      <c r="A109" s="39">
        <f t="shared" si="22"/>
        <v>82</v>
      </c>
      <c r="B109" s="40" t="str">
        <f t="shared" si="23"/>
        <v/>
      </c>
      <c r="C109" s="1" t="str">
        <f t="shared" si="24"/>
        <v/>
      </c>
      <c r="D109" s="1" t="str">
        <f t="shared" si="25"/>
        <v/>
      </c>
      <c r="E109" s="41" t="str">
        <f t="shared" si="26"/>
        <v/>
      </c>
      <c r="F109" s="26">
        <v>7</v>
      </c>
      <c r="G109" s="39">
        <f t="shared" si="18"/>
        <v>82</v>
      </c>
      <c r="H109" s="1" t="str">
        <f t="shared" si="27"/>
        <v/>
      </c>
      <c r="I109" s="1" t="str">
        <f t="shared" si="19"/>
        <v/>
      </c>
      <c r="J109" s="1" t="str">
        <f t="shared" si="19"/>
        <v/>
      </c>
      <c r="K109" s="41" t="str">
        <f t="shared" si="20"/>
        <v/>
      </c>
      <c r="L109" s="37" t="str">
        <f t="shared" si="29"/>
        <v/>
      </c>
      <c r="M109" s="6"/>
      <c r="P109" s="27">
        <f t="shared" si="30"/>
        <v>436.47811552084369</v>
      </c>
      <c r="Q109" s="27">
        <f t="shared" si="30"/>
        <v>4.4999999999999998E-2</v>
      </c>
      <c r="R109" s="38" t="str">
        <f t="shared" si="28"/>
        <v/>
      </c>
      <c r="S109" s="6"/>
    </row>
    <row r="110" spans="1:19">
      <c r="A110" s="39">
        <f t="shared" si="22"/>
        <v>83</v>
      </c>
      <c r="B110" s="40" t="str">
        <f t="shared" si="23"/>
        <v/>
      </c>
      <c r="C110" s="1" t="str">
        <f t="shared" si="24"/>
        <v/>
      </c>
      <c r="D110" s="1" t="str">
        <f t="shared" si="25"/>
        <v/>
      </c>
      <c r="E110" s="41" t="str">
        <f t="shared" si="26"/>
        <v/>
      </c>
      <c r="F110" s="26">
        <v>7</v>
      </c>
      <c r="G110" s="39">
        <f t="shared" si="18"/>
        <v>83</v>
      </c>
      <c r="H110" s="1" t="str">
        <f t="shared" si="27"/>
        <v/>
      </c>
      <c r="I110" s="1" t="str">
        <f t="shared" si="19"/>
        <v/>
      </c>
      <c r="J110" s="1" t="str">
        <f t="shared" si="19"/>
        <v/>
      </c>
      <c r="K110" s="41" t="str">
        <f t="shared" si="20"/>
        <v/>
      </c>
      <c r="L110" s="37" t="str">
        <f t="shared" si="29"/>
        <v/>
      </c>
      <c r="M110" s="6"/>
      <c r="P110" s="27">
        <f t="shared" si="30"/>
        <v>436.47811552084369</v>
      </c>
      <c r="Q110" s="27">
        <f t="shared" si="30"/>
        <v>4.4999999999999998E-2</v>
      </c>
      <c r="R110" s="38" t="str">
        <f t="shared" si="28"/>
        <v/>
      </c>
      <c r="S110" s="6"/>
    </row>
    <row r="111" spans="1:19" ht="15.75" thickBot="1">
      <c r="A111" s="42">
        <f t="shared" si="22"/>
        <v>84</v>
      </c>
      <c r="B111" s="43" t="str">
        <f t="shared" si="23"/>
        <v/>
      </c>
      <c r="C111" s="44" t="str">
        <f t="shared" si="24"/>
        <v/>
      </c>
      <c r="D111" s="44" t="str">
        <f t="shared" si="25"/>
        <v/>
      </c>
      <c r="E111" s="45" t="str">
        <f t="shared" si="26"/>
        <v/>
      </c>
      <c r="F111" s="26">
        <v>7</v>
      </c>
      <c r="G111" s="42">
        <f t="shared" si="18"/>
        <v>84</v>
      </c>
      <c r="H111" s="44" t="str">
        <f t="shared" si="27"/>
        <v/>
      </c>
      <c r="I111" s="44" t="str">
        <f t="shared" si="19"/>
        <v/>
      </c>
      <c r="J111" s="44" t="str">
        <f t="shared" si="19"/>
        <v/>
      </c>
      <c r="K111" s="45" t="str">
        <f t="shared" si="20"/>
        <v/>
      </c>
      <c r="L111" s="46" t="str">
        <f t="shared" si="29"/>
        <v/>
      </c>
      <c r="M111" s="6"/>
      <c r="P111" s="27">
        <f t="shared" si="30"/>
        <v>436.47811552084369</v>
      </c>
      <c r="Q111" s="27">
        <f t="shared" si="30"/>
        <v>4.4999999999999998E-2</v>
      </c>
      <c r="R111" s="38" t="str">
        <f t="shared" si="28"/>
        <v/>
      </c>
      <c r="S111" s="6"/>
    </row>
    <row r="112" spans="1:19">
      <c r="A112" s="33">
        <f t="shared" si="22"/>
        <v>85</v>
      </c>
      <c r="B112" s="34" t="str">
        <f t="shared" si="23"/>
        <v/>
      </c>
      <c r="C112" s="35" t="str">
        <f t="shared" si="24"/>
        <v/>
      </c>
      <c r="D112" s="35" t="str">
        <f t="shared" si="25"/>
        <v/>
      </c>
      <c r="E112" s="36" t="str">
        <f t="shared" si="26"/>
        <v/>
      </c>
      <c r="F112" s="26">
        <v>8</v>
      </c>
      <c r="G112" s="33">
        <f t="shared" si="18"/>
        <v>85</v>
      </c>
      <c r="H112" s="35" t="str">
        <f t="shared" si="27"/>
        <v/>
      </c>
      <c r="I112" s="35" t="str">
        <f t="shared" si="19"/>
        <v/>
      </c>
      <c r="J112" s="35" t="str">
        <f t="shared" si="19"/>
        <v/>
      </c>
      <c r="K112" s="36" t="str">
        <f t="shared" si="20"/>
        <v/>
      </c>
      <c r="L112" s="47" t="str">
        <f t="shared" si="29"/>
        <v/>
      </c>
      <c r="M112" s="6"/>
      <c r="P112" s="27">
        <f t="shared" si="30"/>
        <v>436.47811552084369</v>
      </c>
      <c r="Q112" s="27">
        <f t="shared" si="30"/>
        <v>4.4999999999999998E-2</v>
      </c>
      <c r="R112" s="38" t="str">
        <f t="shared" si="28"/>
        <v/>
      </c>
      <c r="S112" s="6"/>
    </row>
    <row r="113" spans="1:19">
      <c r="A113" s="39">
        <f t="shared" si="22"/>
        <v>86</v>
      </c>
      <c r="B113" s="40" t="str">
        <f t="shared" si="23"/>
        <v/>
      </c>
      <c r="C113" s="1" t="str">
        <f t="shared" si="24"/>
        <v/>
      </c>
      <c r="D113" s="1" t="str">
        <f t="shared" si="25"/>
        <v/>
      </c>
      <c r="E113" s="41" t="str">
        <f t="shared" si="26"/>
        <v/>
      </c>
      <c r="F113" s="26">
        <v>8</v>
      </c>
      <c r="G113" s="39">
        <f t="shared" si="18"/>
        <v>86</v>
      </c>
      <c r="H113" s="1" t="str">
        <f t="shared" si="27"/>
        <v/>
      </c>
      <c r="I113" s="1" t="str">
        <f t="shared" si="19"/>
        <v/>
      </c>
      <c r="J113" s="1" t="str">
        <f t="shared" si="19"/>
        <v/>
      </c>
      <c r="K113" s="41" t="str">
        <f t="shared" si="20"/>
        <v/>
      </c>
      <c r="L113" s="37" t="str">
        <f t="shared" si="29"/>
        <v/>
      </c>
      <c r="M113" s="6"/>
      <c r="P113" s="27">
        <f t="shared" si="30"/>
        <v>436.47811552084369</v>
      </c>
      <c r="Q113" s="27">
        <f t="shared" si="30"/>
        <v>4.4999999999999998E-2</v>
      </c>
      <c r="R113" s="38" t="str">
        <f t="shared" si="28"/>
        <v/>
      </c>
      <c r="S113" s="6"/>
    </row>
    <row r="114" spans="1:19">
      <c r="A114" s="39">
        <f t="shared" si="22"/>
        <v>87</v>
      </c>
      <c r="B114" s="40" t="str">
        <f t="shared" si="23"/>
        <v/>
      </c>
      <c r="C114" s="1" t="str">
        <f t="shared" si="24"/>
        <v/>
      </c>
      <c r="D114" s="1" t="str">
        <f t="shared" si="25"/>
        <v/>
      </c>
      <c r="E114" s="41" t="str">
        <f t="shared" si="26"/>
        <v/>
      </c>
      <c r="F114" s="26">
        <v>8</v>
      </c>
      <c r="G114" s="39">
        <f t="shared" si="18"/>
        <v>87</v>
      </c>
      <c r="H114" s="1" t="str">
        <f t="shared" si="27"/>
        <v/>
      </c>
      <c r="I114" s="1" t="str">
        <f t="shared" si="19"/>
        <v/>
      </c>
      <c r="J114" s="1" t="str">
        <f t="shared" si="19"/>
        <v/>
      </c>
      <c r="K114" s="41" t="str">
        <f t="shared" si="20"/>
        <v/>
      </c>
      <c r="L114" s="37" t="str">
        <f t="shared" si="29"/>
        <v/>
      </c>
      <c r="M114" s="6"/>
      <c r="P114" s="27">
        <f t="shared" si="30"/>
        <v>436.47811552084369</v>
      </c>
      <c r="Q114" s="27">
        <f t="shared" si="30"/>
        <v>4.4999999999999998E-2</v>
      </c>
      <c r="R114" s="38" t="str">
        <f t="shared" si="28"/>
        <v/>
      </c>
      <c r="S114" s="6"/>
    </row>
    <row r="115" spans="1:19">
      <c r="A115" s="39">
        <f t="shared" si="22"/>
        <v>88</v>
      </c>
      <c r="B115" s="40" t="str">
        <f t="shared" si="23"/>
        <v/>
      </c>
      <c r="C115" s="1" t="str">
        <f t="shared" si="24"/>
        <v/>
      </c>
      <c r="D115" s="1" t="str">
        <f t="shared" si="25"/>
        <v/>
      </c>
      <c r="E115" s="41" t="str">
        <f t="shared" si="26"/>
        <v/>
      </c>
      <c r="F115" s="26">
        <v>8</v>
      </c>
      <c r="G115" s="39">
        <f t="shared" si="18"/>
        <v>88</v>
      </c>
      <c r="H115" s="1" t="str">
        <f t="shared" si="27"/>
        <v/>
      </c>
      <c r="I115" s="1" t="str">
        <f t="shared" si="19"/>
        <v/>
      </c>
      <c r="J115" s="1" t="str">
        <f t="shared" si="19"/>
        <v/>
      </c>
      <c r="K115" s="41" t="str">
        <f t="shared" si="20"/>
        <v/>
      </c>
      <c r="L115" s="37" t="str">
        <f t="shared" si="29"/>
        <v/>
      </c>
      <c r="M115" s="6"/>
      <c r="P115" s="27">
        <f t="shared" si="30"/>
        <v>436.47811552084369</v>
      </c>
      <c r="Q115" s="27">
        <f t="shared" si="30"/>
        <v>4.4999999999999998E-2</v>
      </c>
      <c r="R115" s="38" t="str">
        <f t="shared" si="28"/>
        <v/>
      </c>
      <c r="S115" s="6"/>
    </row>
    <row r="116" spans="1:19">
      <c r="A116" s="39">
        <f t="shared" si="22"/>
        <v>89</v>
      </c>
      <c r="B116" s="40" t="str">
        <f t="shared" si="23"/>
        <v/>
      </c>
      <c r="C116" s="1" t="str">
        <f t="shared" si="24"/>
        <v/>
      </c>
      <c r="D116" s="1" t="str">
        <f t="shared" si="25"/>
        <v/>
      </c>
      <c r="E116" s="41" t="str">
        <f t="shared" si="26"/>
        <v/>
      </c>
      <c r="F116" s="26">
        <v>8</v>
      </c>
      <c r="G116" s="39">
        <f t="shared" si="18"/>
        <v>89</v>
      </c>
      <c r="H116" s="1" t="str">
        <f t="shared" si="27"/>
        <v/>
      </c>
      <c r="I116" s="1" t="str">
        <f t="shared" si="19"/>
        <v/>
      </c>
      <c r="J116" s="1" t="str">
        <f t="shared" si="19"/>
        <v/>
      </c>
      <c r="K116" s="41" t="str">
        <f t="shared" si="20"/>
        <v/>
      </c>
      <c r="L116" s="37" t="str">
        <f t="shared" si="29"/>
        <v/>
      </c>
      <c r="M116" s="6"/>
      <c r="P116" s="27">
        <f t="shared" si="30"/>
        <v>436.47811552084369</v>
      </c>
      <c r="Q116" s="27">
        <f t="shared" si="30"/>
        <v>4.4999999999999998E-2</v>
      </c>
      <c r="R116" s="38" t="str">
        <f t="shared" si="28"/>
        <v/>
      </c>
      <c r="S116" s="6"/>
    </row>
    <row r="117" spans="1:19">
      <c r="A117" s="39">
        <f t="shared" si="22"/>
        <v>90</v>
      </c>
      <c r="B117" s="40" t="str">
        <f t="shared" si="23"/>
        <v/>
      </c>
      <c r="C117" s="1" t="str">
        <f t="shared" si="24"/>
        <v/>
      </c>
      <c r="D117" s="1" t="str">
        <f t="shared" si="25"/>
        <v/>
      </c>
      <c r="E117" s="41" t="str">
        <f t="shared" si="26"/>
        <v/>
      </c>
      <c r="F117" s="26">
        <v>8</v>
      </c>
      <c r="G117" s="39">
        <f t="shared" si="18"/>
        <v>90</v>
      </c>
      <c r="H117" s="1" t="str">
        <f t="shared" si="27"/>
        <v/>
      </c>
      <c r="I117" s="1" t="str">
        <f t="shared" si="19"/>
        <v/>
      </c>
      <c r="J117" s="1" t="str">
        <f t="shared" si="19"/>
        <v/>
      </c>
      <c r="K117" s="41" t="str">
        <f t="shared" si="20"/>
        <v/>
      </c>
      <c r="L117" s="37" t="str">
        <f t="shared" si="29"/>
        <v/>
      </c>
      <c r="M117" s="6"/>
      <c r="P117" s="27">
        <f t="shared" si="30"/>
        <v>436.47811552084369</v>
      </c>
      <c r="Q117" s="27">
        <f t="shared" si="30"/>
        <v>4.4999999999999998E-2</v>
      </c>
      <c r="R117" s="38" t="str">
        <f t="shared" si="28"/>
        <v/>
      </c>
      <c r="S117" s="6"/>
    </row>
    <row r="118" spans="1:19">
      <c r="A118" s="39">
        <f t="shared" si="22"/>
        <v>91</v>
      </c>
      <c r="B118" s="40" t="str">
        <f t="shared" si="23"/>
        <v/>
      </c>
      <c r="C118" s="1" t="str">
        <f t="shared" si="24"/>
        <v/>
      </c>
      <c r="D118" s="1" t="str">
        <f t="shared" si="25"/>
        <v/>
      </c>
      <c r="E118" s="41" t="str">
        <f t="shared" si="26"/>
        <v/>
      </c>
      <c r="F118" s="26">
        <v>8</v>
      </c>
      <c r="G118" s="39">
        <f t="shared" si="18"/>
        <v>91</v>
      </c>
      <c r="H118" s="1" t="str">
        <f t="shared" si="27"/>
        <v/>
      </c>
      <c r="I118" s="1" t="str">
        <f t="shared" si="19"/>
        <v/>
      </c>
      <c r="J118" s="1" t="str">
        <f t="shared" si="19"/>
        <v/>
      </c>
      <c r="K118" s="41" t="str">
        <f t="shared" si="20"/>
        <v/>
      </c>
      <c r="L118" s="37" t="str">
        <f t="shared" si="29"/>
        <v/>
      </c>
      <c r="M118" s="6"/>
      <c r="P118" s="27">
        <f t="shared" si="30"/>
        <v>436.47811552084369</v>
      </c>
      <c r="Q118" s="27">
        <f t="shared" si="30"/>
        <v>4.4999999999999998E-2</v>
      </c>
      <c r="R118" s="38" t="str">
        <f t="shared" si="28"/>
        <v/>
      </c>
      <c r="S118" s="6"/>
    </row>
    <row r="119" spans="1:19">
      <c r="A119" s="39">
        <f t="shared" si="22"/>
        <v>92</v>
      </c>
      <c r="B119" s="40" t="str">
        <f t="shared" si="23"/>
        <v/>
      </c>
      <c r="C119" s="1" t="str">
        <f t="shared" si="24"/>
        <v/>
      </c>
      <c r="D119" s="1" t="str">
        <f t="shared" si="25"/>
        <v/>
      </c>
      <c r="E119" s="41" t="str">
        <f t="shared" si="26"/>
        <v/>
      </c>
      <c r="F119" s="26">
        <v>8</v>
      </c>
      <c r="G119" s="39">
        <f t="shared" si="18"/>
        <v>92</v>
      </c>
      <c r="H119" s="1" t="str">
        <f t="shared" si="27"/>
        <v/>
      </c>
      <c r="I119" s="1" t="str">
        <f t="shared" si="19"/>
        <v/>
      </c>
      <c r="J119" s="1" t="str">
        <f t="shared" si="19"/>
        <v/>
      </c>
      <c r="K119" s="41" t="str">
        <f t="shared" si="20"/>
        <v/>
      </c>
      <c r="L119" s="37" t="str">
        <f t="shared" si="29"/>
        <v/>
      </c>
      <c r="M119" s="6"/>
      <c r="P119" s="27">
        <f t="shared" si="30"/>
        <v>436.47811552084369</v>
      </c>
      <c r="Q119" s="27">
        <f t="shared" si="30"/>
        <v>4.4999999999999998E-2</v>
      </c>
      <c r="R119" s="38" t="str">
        <f t="shared" si="28"/>
        <v/>
      </c>
      <c r="S119" s="6"/>
    </row>
    <row r="120" spans="1:19">
      <c r="A120" s="39">
        <f t="shared" si="22"/>
        <v>93</v>
      </c>
      <c r="B120" s="40" t="str">
        <f t="shared" si="23"/>
        <v/>
      </c>
      <c r="C120" s="1" t="str">
        <f t="shared" si="24"/>
        <v/>
      </c>
      <c r="D120" s="1" t="str">
        <f t="shared" si="25"/>
        <v/>
      </c>
      <c r="E120" s="41" t="str">
        <f t="shared" si="26"/>
        <v/>
      </c>
      <c r="F120" s="26">
        <v>8</v>
      </c>
      <c r="G120" s="39">
        <f t="shared" si="18"/>
        <v>93</v>
      </c>
      <c r="H120" s="1" t="str">
        <f t="shared" si="27"/>
        <v/>
      </c>
      <c r="I120" s="1" t="str">
        <f t="shared" si="19"/>
        <v/>
      </c>
      <c r="J120" s="1" t="str">
        <f t="shared" si="19"/>
        <v/>
      </c>
      <c r="K120" s="41" t="str">
        <f t="shared" si="20"/>
        <v/>
      </c>
      <c r="L120" s="37" t="str">
        <f t="shared" si="29"/>
        <v/>
      </c>
      <c r="M120" s="6"/>
      <c r="P120" s="27">
        <f t="shared" si="30"/>
        <v>436.47811552084369</v>
      </c>
      <c r="Q120" s="27">
        <f t="shared" si="30"/>
        <v>4.4999999999999998E-2</v>
      </c>
      <c r="R120" s="38" t="str">
        <f t="shared" si="28"/>
        <v/>
      </c>
      <c r="S120" s="6"/>
    </row>
    <row r="121" spans="1:19">
      <c r="A121" s="39">
        <f t="shared" si="22"/>
        <v>94</v>
      </c>
      <c r="B121" s="40" t="str">
        <f t="shared" si="23"/>
        <v/>
      </c>
      <c r="C121" s="1" t="str">
        <f t="shared" si="24"/>
        <v/>
      </c>
      <c r="D121" s="1" t="str">
        <f t="shared" si="25"/>
        <v/>
      </c>
      <c r="E121" s="41" t="str">
        <f t="shared" si="26"/>
        <v/>
      </c>
      <c r="F121" s="26">
        <v>8</v>
      </c>
      <c r="G121" s="39">
        <f t="shared" si="18"/>
        <v>94</v>
      </c>
      <c r="H121" s="1" t="str">
        <f t="shared" si="27"/>
        <v/>
      </c>
      <c r="I121" s="1" t="str">
        <f t="shared" si="19"/>
        <v/>
      </c>
      <c r="J121" s="1" t="str">
        <f t="shared" si="19"/>
        <v/>
      </c>
      <c r="K121" s="41" t="str">
        <f t="shared" si="20"/>
        <v/>
      </c>
      <c r="L121" s="37" t="str">
        <f t="shared" si="29"/>
        <v/>
      </c>
      <c r="M121" s="6"/>
      <c r="P121" s="27">
        <f t="shared" si="30"/>
        <v>436.47811552084369</v>
      </c>
      <c r="Q121" s="27">
        <f t="shared" si="30"/>
        <v>4.4999999999999998E-2</v>
      </c>
      <c r="R121" s="38" t="str">
        <f t="shared" si="28"/>
        <v/>
      </c>
      <c r="S121" s="6"/>
    </row>
    <row r="122" spans="1:19">
      <c r="A122" s="39">
        <f t="shared" si="22"/>
        <v>95</v>
      </c>
      <c r="B122" s="40" t="str">
        <f t="shared" si="23"/>
        <v/>
      </c>
      <c r="C122" s="1" t="str">
        <f t="shared" si="24"/>
        <v/>
      </c>
      <c r="D122" s="1" t="str">
        <f t="shared" si="25"/>
        <v/>
      </c>
      <c r="E122" s="41" t="str">
        <f t="shared" si="26"/>
        <v/>
      </c>
      <c r="F122" s="26">
        <v>8</v>
      </c>
      <c r="G122" s="39">
        <f t="shared" si="18"/>
        <v>95</v>
      </c>
      <c r="H122" s="1" t="str">
        <f t="shared" si="27"/>
        <v/>
      </c>
      <c r="I122" s="1" t="str">
        <f t="shared" si="19"/>
        <v/>
      </c>
      <c r="J122" s="1" t="str">
        <f t="shared" si="19"/>
        <v/>
      </c>
      <c r="K122" s="41" t="str">
        <f t="shared" si="20"/>
        <v/>
      </c>
      <c r="L122" s="37" t="str">
        <f t="shared" si="29"/>
        <v/>
      </c>
      <c r="M122" s="6"/>
      <c r="P122" s="27">
        <f t="shared" si="30"/>
        <v>436.47811552084369</v>
      </c>
      <c r="Q122" s="27">
        <f t="shared" si="30"/>
        <v>4.4999999999999998E-2</v>
      </c>
      <c r="R122" s="38" t="str">
        <f t="shared" si="28"/>
        <v/>
      </c>
      <c r="S122" s="6"/>
    </row>
    <row r="123" spans="1:19" ht="15.75" thickBot="1">
      <c r="A123" s="42">
        <f t="shared" si="22"/>
        <v>96</v>
      </c>
      <c r="B123" s="43" t="str">
        <f t="shared" si="23"/>
        <v/>
      </c>
      <c r="C123" s="44" t="str">
        <f t="shared" si="24"/>
        <v/>
      </c>
      <c r="D123" s="44" t="str">
        <f t="shared" si="25"/>
        <v/>
      </c>
      <c r="E123" s="45" t="str">
        <f t="shared" si="26"/>
        <v/>
      </c>
      <c r="F123" s="26">
        <v>8</v>
      </c>
      <c r="G123" s="42">
        <f t="shared" si="18"/>
        <v>96</v>
      </c>
      <c r="H123" s="44" t="str">
        <f t="shared" si="27"/>
        <v/>
      </c>
      <c r="I123" s="44" t="str">
        <f t="shared" si="19"/>
        <v/>
      </c>
      <c r="J123" s="44" t="str">
        <f t="shared" si="19"/>
        <v/>
      </c>
      <c r="K123" s="45" t="str">
        <f t="shared" si="20"/>
        <v/>
      </c>
      <c r="L123" s="46" t="str">
        <f t="shared" si="29"/>
        <v/>
      </c>
      <c r="M123" s="6"/>
      <c r="P123" s="27">
        <f t="shared" si="30"/>
        <v>436.47811552084369</v>
      </c>
      <c r="Q123" s="27">
        <f t="shared" si="30"/>
        <v>4.4999999999999998E-2</v>
      </c>
      <c r="R123" s="38" t="str">
        <f t="shared" si="28"/>
        <v/>
      </c>
      <c r="S123" s="6"/>
    </row>
    <row r="124" spans="1:19">
      <c r="A124" s="33">
        <f t="shared" si="22"/>
        <v>97</v>
      </c>
      <c r="B124" s="34" t="str">
        <f t="shared" si="23"/>
        <v/>
      </c>
      <c r="C124" s="35" t="str">
        <f t="shared" si="24"/>
        <v/>
      </c>
      <c r="D124" s="35" t="str">
        <f t="shared" si="25"/>
        <v/>
      </c>
      <c r="E124" s="36" t="str">
        <f t="shared" si="26"/>
        <v/>
      </c>
      <c r="F124" s="26">
        <v>9</v>
      </c>
      <c r="G124" s="33">
        <f t="shared" si="18"/>
        <v>97</v>
      </c>
      <c r="H124" s="35" t="str">
        <f t="shared" si="27"/>
        <v/>
      </c>
      <c r="I124" s="35" t="str">
        <f t="shared" si="19"/>
        <v/>
      </c>
      <c r="J124" s="35" t="str">
        <f t="shared" si="19"/>
        <v/>
      </c>
      <c r="K124" s="36" t="str">
        <f t="shared" si="20"/>
        <v/>
      </c>
      <c r="L124" s="47" t="str">
        <f t="shared" si="29"/>
        <v/>
      </c>
      <c r="M124" s="6"/>
      <c r="P124" s="27">
        <f t="shared" ref="P124:Q139" si="31">P123</f>
        <v>436.47811552084369</v>
      </c>
      <c r="Q124" s="27">
        <f t="shared" si="31"/>
        <v>4.4999999999999998E-2</v>
      </c>
      <c r="R124" s="38" t="str">
        <f t="shared" si="28"/>
        <v/>
      </c>
      <c r="S124" s="6"/>
    </row>
    <row r="125" spans="1:19">
      <c r="A125" s="39">
        <f t="shared" si="22"/>
        <v>98</v>
      </c>
      <c r="B125" s="40" t="str">
        <f t="shared" si="23"/>
        <v/>
      </c>
      <c r="C125" s="1" t="str">
        <f t="shared" si="24"/>
        <v/>
      </c>
      <c r="D125" s="1" t="str">
        <f t="shared" si="25"/>
        <v/>
      </c>
      <c r="E125" s="41" t="str">
        <f t="shared" si="26"/>
        <v/>
      </c>
      <c r="F125" s="26">
        <v>9</v>
      </c>
      <c r="G125" s="39">
        <f t="shared" si="18"/>
        <v>98</v>
      </c>
      <c r="H125" s="1" t="str">
        <f t="shared" si="27"/>
        <v/>
      </c>
      <c r="I125" s="1" t="str">
        <f t="shared" si="19"/>
        <v/>
      </c>
      <c r="J125" s="1" t="str">
        <f t="shared" si="19"/>
        <v/>
      </c>
      <c r="K125" s="41" t="str">
        <f t="shared" si="20"/>
        <v/>
      </c>
      <c r="L125" s="37" t="str">
        <f t="shared" si="29"/>
        <v/>
      </c>
      <c r="M125" s="6"/>
      <c r="P125" s="27">
        <f t="shared" si="31"/>
        <v>436.47811552084369</v>
      </c>
      <c r="Q125" s="27">
        <f t="shared" si="31"/>
        <v>4.4999999999999998E-2</v>
      </c>
      <c r="R125" s="38" t="str">
        <f t="shared" si="28"/>
        <v/>
      </c>
      <c r="S125" s="6"/>
    </row>
    <row r="126" spans="1:19">
      <c r="A126" s="39">
        <f t="shared" si="22"/>
        <v>99</v>
      </c>
      <c r="B126" s="40" t="str">
        <f t="shared" si="23"/>
        <v/>
      </c>
      <c r="C126" s="1" t="str">
        <f t="shared" si="24"/>
        <v/>
      </c>
      <c r="D126" s="1" t="str">
        <f t="shared" si="25"/>
        <v/>
      </c>
      <c r="E126" s="41" t="str">
        <f t="shared" si="26"/>
        <v/>
      </c>
      <c r="F126" s="26">
        <v>9</v>
      </c>
      <c r="G126" s="39">
        <f t="shared" si="18"/>
        <v>99</v>
      </c>
      <c r="H126" s="1" t="str">
        <f t="shared" si="27"/>
        <v/>
      </c>
      <c r="I126" s="1" t="str">
        <f t="shared" si="19"/>
        <v/>
      </c>
      <c r="J126" s="1" t="str">
        <f t="shared" si="19"/>
        <v/>
      </c>
      <c r="K126" s="41" t="str">
        <f t="shared" si="20"/>
        <v/>
      </c>
      <c r="L126" s="37" t="str">
        <f t="shared" si="29"/>
        <v/>
      </c>
      <c r="M126" s="6"/>
      <c r="P126" s="27">
        <f t="shared" si="31"/>
        <v>436.47811552084369</v>
      </c>
      <c r="Q126" s="27">
        <f t="shared" si="31"/>
        <v>4.4999999999999998E-2</v>
      </c>
      <c r="R126" s="38" t="str">
        <f t="shared" si="28"/>
        <v/>
      </c>
      <c r="S126" s="6"/>
    </row>
    <row r="127" spans="1:19">
      <c r="A127" s="39">
        <f t="shared" si="22"/>
        <v>100</v>
      </c>
      <c r="B127" s="40" t="str">
        <f t="shared" si="23"/>
        <v/>
      </c>
      <c r="C127" s="1" t="str">
        <f t="shared" si="24"/>
        <v/>
      </c>
      <c r="D127" s="1" t="str">
        <f t="shared" si="25"/>
        <v/>
      </c>
      <c r="E127" s="41" t="str">
        <f t="shared" si="26"/>
        <v/>
      </c>
      <c r="F127" s="26">
        <v>9</v>
      </c>
      <c r="G127" s="39">
        <f t="shared" si="18"/>
        <v>100</v>
      </c>
      <c r="H127" s="1" t="str">
        <f t="shared" si="27"/>
        <v/>
      </c>
      <c r="I127" s="1" t="str">
        <f t="shared" si="19"/>
        <v/>
      </c>
      <c r="J127" s="1" t="str">
        <f t="shared" si="19"/>
        <v/>
      </c>
      <c r="K127" s="41" t="str">
        <f t="shared" si="20"/>
        <v/>
      </c>
      <c r="L127" s="37" t="str">
        <f t="shared" si="29"/>
        <v/>
      </c>
      <c r="M127" s="6"/>
      <c r="P127" s="27">
        <f t="shared" si="31"/>
        <v>436.47811552084369</v>
      </c>
      <c r="Q127" s="27">
        <f t="shared" si="31"/>
        <v>4.4999999999999998E-2</v>
      </c>
      <c r="R127" s="38" t="str">
        <f t="shared" si="28"/>
        <v/>
      </c>
      <c r="S127" s="6"/>
    </row>
    <row r="128" spans="1:19">
      <c r="A128" s="39">
        <f t="shared" si="22"/>
        <v>101</v>
      </c>
      <c r="B128" s="40" t="str">
        <f t="shared" si="23"/>
        <v/>
      </c>
      <c r="C128" s="1" t="str">
        <f t="shared" si="24"/>
        <v/>
      </c>
      <c r="D128" s="1" t="str">
        <f t="shared" si="25"/>
        <v/>
      </c>
      <c r="E128" s="41" t="str">
        <f t="shared" si="26"/>
        <v/>
      </c>
      <c r="F128" s="26">
        <v>9</v>
      </c>
      <c r="G128" s="39">
        <f t="shared" si="18"/>
        <v>101</v>
      </c>
      <c r="H128" s="1" t="str">
        <f t="shared" si="27"/>
        <v/>
      </c>
      <c r="I128" s="1" t="str">
        <f t="shared" si="19"/>
        <v/>
      </c>
      <c r="J128" s="1" t="str">
        <f t="shared" si="19"/>
        <v/>
      </c>
      <c r="K128" s="41" t="str">
        <f t="shared" si="20"/>
        <v/>
      </c>
      <c r="L128" s="37" t="str">
        <f t="shared" si="29"/>
        <v/>
      </c>
      <c r="M128" s="6"/>
      <c r="P128" s="27">
        <f t="shared" si="31"/>
        <v>436.47811552084369</v>
      </c>
      <c r="Q128" s="27">
        <f t="shared" si="31"/>
        <v>4.4999999999999998E-2</v>
      </c>
      <c r="R128" s="38" t="str">
        <f t="shared" si="28"/>
        <v/>
      </c>
      <c r="S128" s="6"/>
    </row>
    <row r="129" spans="1:19">
      <c r="A129" s="39">
        <f t="shared" si="22"/>
        <v>102</v>
      </c>
      <c r="B129" s="40" t="str">
        <f t="shared" si="23"/>
        <v/>
      </c>
      <c r="C129" s="1" t="str">
        <f t="shared" si="24"/>
        <v/>
      </c>
      <c r="D129" s="1" t="str">
        <f t="shared" si="25"/>
        <v/>
      </c>
      <c r="E129" s="41" t="str">
        <f t="shared" si="26"/>
        <v/>
      </c>
      <c r="F129" s="26">
        <v>9</v>
      </c>
      <c r="G129" s="39">
        <f t="shared" si="18"/>
        <v>102</v>
      </c>
      <c r="H129" s="1" t="str">
        <f t="shared" si="27"/>
        <v/>
      </c>
      <c r="I129" s="1" t="str">
        <f t="shared" si="19"/>
        <v/>
      </c>
      <c r="J129" s="1" t="str">
        <f t="shared" si="19"/>
        <v/>
      </c>
      <c r="K129" s="41" t="str">
        <f t="shared" si="20"/>
        <v/>
      </c>
      <c r="L129" s="37" t="str">
        <f t="shared" si="29"/>
        <v/>
      </c>
      <c r="M129" s="6"/>
      <c r="P129" s="27">
        <f t="shared" si="31"/>
        <v>436.47811552084369</v>
      </c>
      <c r="Q129" s="27">
        <f t="shared" si="31"/>
        <v>4.4999999999999998E-2</v>
      </c>
      <c r="R129" s="38" t="str">
        <f t="shared" si="28"/>
        <v/>
      </c>
      <c r="S129" s="6"/>
    </row>
    <row r="130" spans="1:19">
      <c r="A130" s="39">
        <f t="shared" si="22"/>
        <v>103</v>
      </c>
      <c r="B130" s="40" t="str">
        <f t="shared" si="23"/>
        <v/>
      </c>
      <c r="C130" s="1" t="str">
        <f t="shared" si="24"/>
        <v/>
      </c>
      <c r="D130" s="1" t="str">
        <f t="shared" si="25"/>
        <v/>
      </c>
      <c r="E130" s="41" t="str">
        <f t="shared" si="26"/>
        <v/>
      </c>
      <c r="F130" s="26">
        <v>9</v>
      </c>
      <c r="G130" s="39">
        <f t="shared" si="18"/>
        <v>103</v>
      </c>
      <c r="H130" s="1" t="str">
        <f t="shared" si="27"/>
        <v/>
      </c>
      <c r="I130" s="1" t="str">
        <f t="shared" si="19"/>
        <v/>
      </c>
      <c r="J130" s="1" t="str">
        <f t="shared" si="19"/>
        <v/>
      </c>
      <c r="K130" s="41" t="str">
        <f t="shared" si="20"/>
        <v/>
      </c>
      <c r="L130" s="37" t="str">
        <f t="shared" si="29"/>
        <v/>
      </c>
      <c r="M130" s="6"/>
      <c r="P130" s="27">
        <f t="shared" si="31"/>
        <v>436.47811552084369</v>
      </c>
      <c r="Q130" s="27">
        <f t="shared" si="31"/>
        <v>4.4999999999999998E-2</v>
      </c>
      <c r="R130" s="38" t="str">
        <f t="shared" si="28"/>
        <v/>
      </c>
      <c r="S130" s="6"/>
    </row>
    <row r="131" spans="1:19">
      <c r="A131" s="39">
        <f t="shared" si="22"/>
        <v>104</v>
      </c>
      <c r="B131" s="40" t="str">
        <f t="shared" si="23"/>
        <v/>
      </c>
      <c r="C131" s="1" t="str">
        <f t="shared" si="24"/>
        <v/>
      </c>
      <c r="D131" s="1" t="str">
        <f t="shared" si="25"/>
        <v/>
      </c>
      <c r="E131" s="41" t="str">
        <f t="shared" si="26"/>
        <v/>
      </c>
      <c r="F131" s="26">
        <v>9</v>
      </c>
      <c r="G131" s="39">
        <f t="shared" si="18"/>
        <v>104</v>
      </c>
      <c r="H131" s="1" t="str">
        <f t="shared" si="27"/>
        <v/>
      </c>
      <c r="I131" s="1" t="str">
        <f t="shared" si="19"/>
        <v/>
      </c>
      <c r="J131" s="1" t="str">
        <f t="shared" si="19"/>
        <v/>
      </c>
      <c r="K131" s="41" t="str">
        <f t="shared" si="20"/>
        <v/>
      </c>
      <c r="L131" s="37" t="str">
        <f t="shared" si="29"/>
        <v/>
      </c>
      <c r="M131" s="6"/>
      <c r="P131" s="27">
        <f t="shared" si="31"/>
        <v>436.47811552084369</v>
      </c>
      <c r="Q131" s="27">
        <f t="shared" si="31"/>
        <v>4.4999999999999998E-2</v>
      </c>
      <c r="R131" s="38" t="str">
        <f t="shared" si="28"/>
        <v/>
      </c>
      <c r="S131" s="6"/>
    </row>
    <row r="132" spans="1:19">
      <c r="A132" s="39">
        <f t="shared" si="22"/>
        <v>105</v>
      </c>
      <c r="B132" s="40" t="str">
        <f t="shared" si="23"/>
        <v/>
      </c>
      <c r="C132" s="1" t="str">
        <f t="shared" si="24"/>
        <v/>
      </c>
      <c r="D132" s="1" t="str">
        <f t="shared" si="25"/>
        <v/>
      </c>
      <c r="E132" s="41" t="str">
        <f t="shared" si="26"/>
        <v/>
      </c>
      <c r="F132" s="26">
        <v>9</v>
      </c>
      <c r="G132" s="39">
        <f t="shared" si="18"/>
        <v>105</v>
      </c>
      <c r="H132" s="1" t="str">
        <f t="shared" si="27"/>
        <v/>
      </c>
      <c r="I132" s="1" t="str">
        <f t="shared" si="19"/>
        <v/>
      </c>
      <c r="J132" s="1" t="str">
        <f t="shared" si="19"/>
        <v/>
      </c>
      <c r="K132" s="41" t="str">
        <f t="shared" si="20"/>
        <v/>
      </c>
      <c r="L132" s="37" t="str">
        <f t="shared" si="29"/>
        <v/>
      </c>
      <c r="M132" s="6"/>
      <c r="P132" s="27">
        <f t="shared" si="31"/>
        <v>436.47811552084369</v>
      </c>
      <c r="Q132" s="27">
        <f t="shared" si="31"/>
        <v>4.4999999999999998E-2</v>
      </c>
      <c r="R132" s="38" t="str">
        <f t="shared" si="28"/>
        <v/>
      </c>
      <c r="S132" s="6"/>
    </row>
    <row r="133" spans="1:19">
      <c r="A133" s="39">
        <f t="shared" si="22"/>
        <v>106</v>
      </c>
      <c r="B133" s="40" t="str">
        <f t="shared" si="23"/>
        <v/>
      </c>
      <c r="C133" s="1" t="str">
        <f t="shared" si="24"/>
        <v/>
      </c>
      <c r="D133" s="1" t="str">
        <f t="shared" si="25"/>
        <v/>
      </c>
      <c r="E133" s="41" t="str">
        <f t="shared" si="26"/>
        <v/>
      </c>
      <c r="F133" s="26">
        <v>9</v>
      </c>
      <c r="G133" s="39">
        <f t="shared" si="18"/>
        <v>106</v>
      </c>
      <c r="H133" s="1" t="str">
        <f t="shared" si="27"/>
        <v/>
      </c>
      <c r="I133" s="1" t="str">
        <f t="shared" si="19"/>
        <v/>
      </c>
      <c r="J133" s="1" t="str">
        <f t="shared" si="19"/>
        <v/>
      </c>
      <c r="K133" s="41" t="str">
        <f t="shared" si="20"/>
        <v/>
      </c>
      <c r="L133" s="37" t="str">
        <f t="shared" si="29"/>
        <v/>
      </c>
      <c r="M133" s="6"/>
      <c r="P133" s="27">
        <f t="shared" si="31"/>
        <v>436.47811552084369</v>
      </c>
      <c r="Q133" s="27">
        <f t="shared" si="31"/>
        <v>4.4999999999999998E-2</v>
      </c>
      <c r="R133" s="38" t="str">
        <f t="shared" si="28"/>
        <v/>
      </c>
      <c r="S133" s="6"/>
    </row>
    <row r="134" spans="1:19">
      <c r="A134" s="39">
        <f t="shared" si="22"/>
        <v>107</v>
      </c>
      <c r="B134" s="40" t="str">
        <f t="shared" si="23"/>
        <v/>
      </c>
      <c r="C134" s="1" t="str">
        <f t="shared" si="24"/>
        <v/>
      </c>
      <c r="D134" s="1" t="str">
        <f t="shared" si="25"/>
        <v/>
      </c>
      <c r="E134" s="41" t="str">
        <f t="shared" si="26"/>
        <v/>
      </c>
      <c r="F134" s="26">
        <v>9</v>
      </c>
      <c r="G134" s="39">
        <f t="shared" si="18"/>
        <v>107</v>
      </c>
      <c r="H134" s="1" t="str">
        <f t="shared" si="27"/>
        <v/>
      </c>
      <c r="I134" s="1" t="str">
        <f t="shared" si="19"/>
        <v/>
      </c>
      <c r="J134" s="1" t="str">
        <f t="shared" si="19"/>
        <v/>
      </c>
      <c r="K134" s="41" t="str">
        <f t="shared" si="20"/>
        <v/>
      </c>
      <c r="L134" s="37" t="str">
        <f t="shared" si="29"/>
        <v/>
      </c>
      <c r="M134" s="6"/>
      <c r="P134" s="27">
        <f t="shared" si="31"/>
        <v>436.47811552084369</v>
      </c>
      <c r="Q134" s="27">
        <f t="shared" si="31"/>
        <v>4.4999999999999998E-2</v>
      </c>
      <c r="R134" s="38" t="str">
        <f t="shared" si="28"/>
        <v/>
      </c>
      <c r="S134" s="6"/>
    </row>
    <row r="135" spans="1:19" ht="15.75" thickBot="1">
      <c r="A135" s="42">
        <f t="shared" si="22"/>
        <v>108</v>
      </c>
      <c r="B135" s="43" t="str">
        <f t="shared" si="23"/>
        <v/>
      </c>
      <c r="C135" s="44" t="str">
        <f t="shared" si="24"/>
        <v/>
      </c>
      <c r="D135" s="44" t="str">
        <f t="shared" si="25"/>
        <v/>
      </c>
      <c r="E135" s="45" t="str">
        <f t="shared" si="26"/>
        <v/>
      </c>
      <c r="F135" s="26">
        <v>9</v>
      </c>
      <c r="G135" s="42">
        <f t="shared" si="18"/>
        <v>108</v>
      </c>
      <c r="H135" s="44" t="str">
        <f t="shared" si="27"/>
        <v/>
      </c>
      <c r="I135" s="44" t="str">
        <f t="shared" si="19"/>
        <v/>
      </c>
      <c r="J135" s="44" t="str">
        <f t="shared" si="19"/>
        <v/>
      </c>
      <c r="K135" s="45" t="str">
        <f t="shared" si="20"/>
        <v/>
      </c>
      <c r="L135" s="46" t="str">
        <f t="shared" si="29"/>
        <v/>
      </c>
      <c r="M135" s="6"/>
      <c r="P135" s="27">
        <f t="shared" si="31"/>
        <v>436.47811552084369</v>
      </c>
      <c r="Q135" s="27">
        <f t="shared" si="31"/>
        <v>4.4999999999999998E-2</v>
      </c>
      <c r="R135" s="38" t="str">
        <f t="shared" si="28"/>
        <v/>
      </c>
      <c r="S135" s="6"/>
    </row>
    <row r="136" spans="1:19">
      <c r="A136" s="33">
        <f t="shared" si="22"/>
        <v>109</v>
      </c>
      <c r="B136" s="34" t="str">
        <f t="shared" si="23"/>
        <v/>
      </c>
      <c r="C136" s="35" t="str">
        <f t="shared" si="24"/>
        <v/>
      </c>
      <c r="D136" s="35" t="str">
        <f t="shared" si="25"/>
        <v/>
      </c>
      <c r="E136" s="36" t="str">
        <f t="shared" si="26"/>
        <v/>
      </c>
      <c r="F136" s="26">
        <v>10</v>
      </c>
      <c r="G136" s="33">
        <f t="shared" si="18"/>
        <v>109</v>
      </c>
      <c r="H136" s="35" t="str">
        <f t="shared" si="27"/>
        <v/>
      </c>
      <c r="I136" s="35" t="str">
        <f t="shared" si="19"/>
        <v/>
      </c>
      <c r="J136" s="35" t="str">
        <f t="shared" si="19"/>
        <v/>
      </c>
      <c r="K136" s="36" t="str">
        <f t="shared" si="20"/>
        <v/>
      </c>
      <c r="L136" s="47" t="str">
        <f t="shared" si="29"/>
        <v/>
      </c>
      <c r="M136" s="6"/>
      <c r="P136" s="27">
        <f t="shared" si="31"/>
        <v>436.47811552084369</v>
      </c>
      <c r="Q136" s="27">
        <f t="shared" si="31"/>
        <v>4.4999999999999998E-2</v>
      </c>
      <c r="R136" s="38" t="str">
        <f t="shared" si="28"/>
        <v/>
      </c>
      <c r="S136" s="6"/>
    </row>
    <row r="137" spans="1:19">
      <c r="A137" s="39">
        <f t="shared" si="22"/>
        <v>110</v>
      </c>
      <c r="B137" s="40" t="str">
        <f t="shared" si="23"/>
        <v/>
      </c>
      <c r="C137" s="1" t="str">
        <f t="shared" si="24"/>
        <v/>
      </c>
      <c r="D137" s="1" t="str">
        <f t="shared" si="25"/>
        <v/>
      </c>
      <c r="E137" s="41" t="str">
        <f t="shared" si="26"/>
        <v/>
      </c>
      <c r="F137" s="26">
        <v>10</v>
      </c>
      <c r="G137" s="39">
        <f t="shared" si="18"/>
        <v>110</v>
      </c>
      <c r="H137" s="1" t="str">
        <f t="shared" si="27"/>
        <v/>
      </c>
      <c r="I137" s="1" t="str">
        <f t="shared" si="19"/>
        <v/>
      </c>
      <c r="J137" s="1" t="str">
        <f t="shared" si="19"/>
        <v/>
      </c>
      <c r="K137" s="41" t="str">
        <f t="shared" si="20"/>
        <v/>
      </c>
      <c r="L137" s="37" t="str">
        <f t="shared" si="29"/>
        <v/>
      </c>
      <c r="M137" s="6"/>
      <c r="P137" s="27">
        <f t="shared" si="31"/>
        <v>436.47811552084369</v>
      </c>
      <c r="Q137" s="27">
        <f t="shared" si="31"/>
        <v>4.4999999999999998E-2</v>
      </c>
      <c r="R137" s="38" t="str">
        <f t="shared" si="28"/>
        <v/>
      </c>
      <c r="S137" s="6"/>
    </row>
    <row r="138" spans="1:19">
      <c r="A138" s="39">
        <f t="shared" si="22"/>
        <v>111</v>
      </c>
      <c r="B138" s="40" t="str">
        <f t="shared" si="23"/>
        <v/>
      </c>
      <c r="C138" s="1" t="str">
        <f t="shared" si="24"/>
        <v/>
      </c>
      <c r="D138" s="1" t="str">
        <f t="shared" si="25"/>
        <v/>
      </c>
      <c r="E138" s="41" t="str">
        <f t="shared" si="26"/>
        <v/>
      </c>
      <c r="F138" s="26">
        <v>10</v>
      </c>
      <c r="G138" s="39">
        <f t="shared" si="18"/>
        <v>111</v>
      </c>
      <c r="H138" s="1" t="str">
        <f t="shared" si="27"/>
        <v/>
      </c>
      <c r="I138" s="1" t="str">
        <f t="shared" si="19"/>
        <v/>
      </c>
      <c r="J138" s="1" t="str">
        <f t="shared" si="19"/>
        <v/>
      </c>
      <c r="K138" s="41" t="str">
        <f t="shared" si="20"/>
        <v/>
      </c>
      <c r="L138" s="37" t="str">
        <f t="shared" si="29"/>
        <v/>
      </c>
      <c r="M138" s="6"/>
      <c r="P138" s="27">
        <f t="shared" si="31"/>
        <v>436.47811552084369</v>
      </c>
      <c r="Q138" s="27">
        <f t="shared" si="31"/>
        <v>4.4999999999999998E-2</v>
      </c>
      <c r="R138" s="38" t="str">
        <f t="shared" si="28"/>
        <v/>
      </c>
      <c r="S138" s="6"/>
    </row>
    <row r="139" spans="1:19">
      <c r="A139" s="39">
        <f t="shared" si="22"/>
        <v>112</v>
      </c>
      <c r="B139" s="40" t="str">
        <f t="shared" si="23"/>
        <v/>
      </c>
      <c r="C139" s="1" t="str">
        <f t="shared" si="24"/>
        <v/>
      </c>
      <c r="D139" s="1" t="str">
        <f t="shared" si="25"/>
        <v/>
      </c>
      <c r="E139" s="41" t="str">
        <f t="shared" si="26"/>
        <v/>
      </c>
      <c r="F139" s="26">
        <v>10</v>
      </c>
      <c r="G139" s="39">
        <f t="shared" si="18"/>
        <v>112</v>
      </c>
      <c r="H139" s="1" t="str">
        <f t="shared" si="27"/>
        <v/>
      </c>
      <c r="I139" s="1" t="str">
        <f t="shared" si="19"/>
        <v/>
      </c>
      <c r="J139" s="1" t="str">
        <f t="shared" si="19"/>
        <v/>
      </c>
      <c r="K139" s="41" t="str">
        <f t="shared" si="20"/>
        <v/>
      </c>
      <c r="L139" s="37" t="str">
        <f t="shared" si="29"/>
        <v/>
      </c>
      <c r="M139" s="6"/>
      <c r="P139" s="27">
        <f t="shared" si="31"/>
        <v>436.47811552084369</v>
      </c>
      <c r="Q139" s="27">
        <f t="shared" si="31"/>
        <v>4.4999999999999998E-2</v>
      </c>
      <c r="R139" s="38" t="str">
        <f t="shared" si="28"/>
        <v/>
      </c>
      <c r="S139" s="6"/>
    </row>
    <row r="140" spans="1:19">
      <c r="A140" s="39">
        <f t="shared" si="22"/>
        <v>113</v>
      </c>
      <c r="B140" s="40" t="str">
        <f t="shared" si="23"/>
        <v/>
      </c>
      <c r="C140" s="1" t="str">
        <f t="shared" si="24"/>
        <v/>
      </c>
      <c r="D140" s="1" t="str">
        <f t="shared" si="25"/>
        <v/>
      </c>
      <c r="E140" s="41" t="str">
        <f t="shared" si="26"/>
        <v/>
      </c>
      <c r="F140" s="26">
        <v>10</v>
      </c>
      <c r="G140" s="39">
        <f t="shared" si="18"/>
        <v>113</v>
      </c>
      <c r="H140" s="1" t="str">
        <f t="shared" si="27"/>
        <v/>
      </c>
      <c r="I140" s="1" t="str">
        <f t="shared" si="19"/>
        <v/>
      </c>
      <c r="J140" s="1" t="str">
        <f t="shared" si="19"/>
        <v/>
      </c>
      <c r="K140" s="41" t="str">
        <f t="shared" si="20"/>
        <v/>
      </c>
      <c r="L140" s="37" t="str">
        <f t="shared" si="29"/>
        <v/>
      </c>
      <c r="M140" s="6"/>
      <c r="P140" s="27">
        <f t="shared" ref="P140:Q155" si="32">P139</f>
        <v>436.47811552084369</v>
      </c>
      <c r="Q140" s="27">
        <f t="shared" si="32"/>
        <v>4.4999999999999998E-2</v>
      </c>
      <c r="R140" s="38" t="str">
        <f t="shared" si="28"/>
        <v/>
      </c>
      <c r="S140" s="6"/>
    </row>
    <row r="141" spans="1:19">
      <c r="A141" s="39">
        <f t="shared" si="22"/>
        <v>114</v>
      </c>
      <c r="B141" s="40" t="str">
        <f t="shared" si="23"/>
        <v/>
      </c>
      <c r="C141" s="1" t="str">
        <f t="shared" si="24"/>
        <v/>
      </c>
      <c r="D141" s="1" t="str">
        <f t="shared" si="25"/>
        <v/>
      </c>
      <c r="E141" s="41" t="str">
        <f t="shared" si="26"/>
        <v/>
      </c>
      <c r="F141" s="26">
        <v>10</v>
      </c>
      <c r="G141" s="39">
        <f t="shared" si="18"/>
        <v>114</v>
      </c>
      <c r="H141" s="1" t="str">
        <f t="shared" si="27"/>
        <v/>
      </c>
      <c r="I141" s="1" t="str">
        <f t="shared" si="19"/>
        <v/>
      </c>
      <c r="J141" s="1" t="str">
        <f t="shared" si="19"/>
        <v/>
      </c>
      <c r="K141" s="41" t="str">
        <f t="shared" si="20"/>
        <v/>
      </c>
      <c r="L141" s="37" t="str">
        <f t="shared" si="29"/>
        <v/>
      </c>
      <c r="M141" s="6"/>
      <c r="P141" s="27">
        <f t="shared" si="32"/>
        <v>436.47811552084369</v>
      </c>
      <c r="Q141" s="27">
        <f t="shared" si="32"/>
        <v>4.4999999999999998E-2</v>
      </c>
      <c r="R141" s="38" t="str">
        <f t="shared" si="28"/>
        <v/>
      </c>
      <c r="S141" s="6"/>
    </row>
    <row r="142" spans="1:19">
      <c r="A142" s="39">
        <f t="shared" si="22"/>
        <v>115</v>
      </c>
      <c r="B142" s="40" t="str">
        <f t="shared" si="23"/>
        <v/>
      </c>
      <c r="C142" s="1" t="str">
        <f t="shared" si="24"/>
        <v/>
      </c>
      <c r="D142" s="1" t="str">
        <f t="shared" si="25"/>
        <v/>
      </c>
      <c r="E142" s="41" t="str">
        <f t="shared" si="26"/>
        <v/>
      </c>
      <c r="F142" s="26">
        <v>10</v>
      </c>
      <c r="G142" s="39">
        <f t="shared" si="18"/>
        <v>115</v>
      </c>
      <c r="H142" s="1" t="str">
        <f t="shared" si="27"/>
        <v/>
      </c>
      <c r="I142" s="1" t="str">
        <f t="shared" si="19"/>
        <v/>
      </c>
      <c r="J142" s="1" t="str">
        <f t="shared" si="19"/>
        <v/>
      </c>
      <c r="K142" s="41" t="str">
        <f t="shared" si="20"/>
        <v/>
      </c>
      <c r="L142" s="37" t="str">
        <f t="shared" si="29"/>
        <v/>
      </c>
      <c r="M142" s="6"/>
      <c r="P142" s="27">
        <f t="shared" si="32"/>
        <v>436.47811552084369</v>
      </c>
      <c r="Q142" s="27">
        <f t="shared" si="32"/>
        <v>4.4999999999999998E-2</v>
      </c>
      <c r="R142" s="38" t="str">
        <f t="shared" si="28"/>
        <v/>
      </c>
      <c r="S142" s="6"/>
    </row>
    <row r="143" spans="1:19">
      <c r="A143" s="39">
        <f t="shared" si="22"/>
        <v>116</v>
      </c>
      <c r="B143" s="40" t="str">
        <f t="shared" si="23"/>
        <v/>
      </c>
      <c r="C143" s="1" t="str">
        <f t="shared" si="24"/>
        <v/>
      </c>
      <c r="D143" s="1" t="str">
        <f t="shared" si="25"/>
        <v/>
      </c>
      <c r="E143" s="41" t="str">
        <f t="shared" si="26"/>
        <v/>
      </c>
      <c r="F143" s="26">
        <v>10</v>
      </c>
      <c r="G143" s="39">
        <f t="shared" si="18"/>
        <v>116</v>
      </c>
      <c r="H143" s="1" t="str">
        <f t="shared" si="27"/>
        <v/>
      </c>
      <c r="I143" s="1" t="str">
        <f t="shared" si="19"/>
        <v/>
      </c>
      <c r="J143" s="1" t="str">
        <f t="shared" si="19"/>
        <v/>
      </c>
      <c r="K143" s="41" t="str">
        <f t="shared" si="20"/>
        <v/>
      </c>
      <c r="L143" s="37" t="str">
        <f t="shared" si="29"/>
        <v/>
      </c>
      <c r="M143" s="6"/>
      <c r="P143" s="27">
        <f t="shared" si="32"/>
        <v>436.47811552084369</v>
      </c>
      <c r="Q143" s="27">
        <f t="shared" si="32"/>
        <v>4.4999999999999998E-2</v>
      </c>
      <c r="R143" s="38" t="str">
        <f t="shared" si="28"/>
        <v/>
      </c>
      <c r="S143" s="6"/>
    </row>
    <row r="144" spans="1:19">
      <c r="A144" s="39">
        <f t="shared" si="22"/>
        <v>117</v>
      </c>
      <c r="B144" s="40" t="str">
        <f t="shared" si="23"/>
        <v/>
      </c>
      <c r="C144" s="1" t="str">
        <f t="shared" si="24"/>
        <v/>
      </c>
      <c r="D144" s="1" t="str">
        <f t="shared" si="25"/>
        <v/>
      </c>
      <c r="E144" s="41" t="str">
        <f t="shared" si="26"/>
        <v/>
      </c>
      <c r="F144" s="26">
        <v>10</v>
      </c>
      <c r="G144" s="39">
        <f t="shared" si="18"/>
        <v>117</v>
      </c>
      <c r="H144" s="1" t="str">
        <f t="shared" si="27"/>
        <v/>
      </c>
      <c r="I144" s="1" t="str">
        <f t="shared" si="19"/>
        <v/>
      </c>
      <c r="J144" s="1" t="str">
        <f t="shared" si="19"/>
        <v/>
      </c>
      <c r="K144" s="41" t="str">
        <f t="shared" si="20"/>
        <v/>
      </c>
      <c r="L144" s="37" t="str">
        <f t="shared" si="29"/>
        <v/>
      </c>
      <c r="M144" s="6"/>
      <c r="P144" s="27">
        <f t="shared" si="32"/>
        <v>436.47811552084369</v>
      </c>
      <c r="Q144" s="27">
        <f t="shared" si="32"/>
        <v>4.4999999999999998E-2</v>
      </c>
      <c r="R144" s="38" t="str">
        <f t="shared" si="28"/>
        <v/>
      </c>
      <c r="S144" s="6"/>
    </row>
    <row r="145" spans="1:19">
      <c r="A145" s="39">
        <f t="shared" si="22"/>
        <v>118</v>
      </c>
      <c r="B145" s="40" t="str">
        <f t="shared" si="23"/>
        <v/>
      </c>
      <c r="C145" s="1" t="str">
        <f t="shared" si="24"/>
        <v/>
      </c>
      <c r="D145" s="1" t="str">
        <f t="shared" si="25"/>
        <v/>
      </c>
      <c r="E145" s="41" t="str">
        <f t="shared" si="26"/>
        <v/>
      </c>
      <c r="F145" s="26">
        <v>10</v>
      </c>
      <c r="G145" s="39">
        <f t="shared" si="18"/>
        <v>118</v>
      </c>
      <c r="H145" s="1" t="str">
        <f t="shared" si="27"/>
        <v/>
      </c>
      <c r="I145" s="1" t="str">
        <f t="shared" si="19"/>
        <v/>
      </c>
      <c r="J145" s="1" t="str">
        <f t="shared" si="19"/>
        <v/>
      </c>
      <c r="K145" s="41" t="str">
        <f t="shared" si="20"/>
        <v/>
      </c>
      <c r="L145" s="37" t="str">
        <f t="shared" si="29"/>
        <v/>
      </c>
      <c r="M145" s="6"/>
      <c r="P145" s="27">
        <f t="shared" si="32"/>
        <v>436.47811552084369</v>
      </c>
      <c r="Q145" s="27">
        <f t="shared" si="32"/>
        <v>4.4999999999999998E-2</v>
      </c>
      <c r="R145" s="38" t="str">
        <f t="shared" si="28"/>
        <v/>
      </c>
      <c r="S145" s="6"/>
    </row>
    <row r="146" spans="1:19">
      <c r="A146" s="39">
        <f t="shared" si="22"/>
        <v>119</v>
      </c>
      <c r="B146" s="40" t="str">
        <f t="shared" si="23"/>
        <v/>
      </c>
      <c r="C146" s="1" t="str">
        <f t="shared" si="24"/>
        <v/>
      </c>
      <c r="D146" s="1" t="str">
        <f t="shared" si="25"/>
        <v/>
      </c>
      <c r="E146" s="41" t="str">
        <f t="shared" si="26"/>
        <v/>
      </c>
      <c r="F146" s="26">
        <v>10</v>
      </c>
      <c r="G146" s="39">
        <f t="shared" si="18"/>
        <v>119</v>
      </c>
      <c r="H146" s="1" t="str">
        <f t="shared" si="27"/>
        <v/>
      </c>
      <c r="I146" s="1" t="str">
        <f t="shared" si="19"/>
        <v/>
      </c>
      <c r="J146" s="1" t="str">
        <f t="shared" si="19"/>
        <v/>
      </c>
      <c r="K146" s="41" t="str">
        <f t="shared" si="20"/>
        <v/>
      </c>
      <c r="L146" s="37" t="str">
        <f t="shared" si="29"/>
        <v/>
      </c>
      <c r="M146" s="6"/>
      <c r="P146" s="27">
        <f t="shared" si="32"/>
        <v>436.47811552084369</v>
      </c>
      <c r="Q146" s="27">
        <f t="shared" si="32"/>
        <v>4.4999999999999998E-2</v>
      </c>
      <c r="R146" s="38" t="str">
        <f t="shared" si="28"/>
        <v/>
      </c>
      <c r="S146" s="6"/>
    </row>
    <row r="147" spans="1:19" ht="15.75" thickBot="1">
      <c r="A147" s="42">
        <f t="shared" si="22"/>
        <v>120</v>
      </c>
      <c r="B147" s="43" t="str">
        <f t="shared" si="23"/>
        <v/>
      </c>
      <c r="C147" s="44" t="str">
        <f t="shared" si="24"/>
        <v/>
      </c>
      <c r="D147" s="44" t="str">
        <f t="shared" si="25"/>
        <v/>
      </c>
      <c r="E147" s="45" t="str">
        <f t="shared" si="26"/>
        <v/>
      </c>
      <c r="F147" s="26">
        <v>10</v>
      </c>
      <c r="G147" s="42">
        <f t="shared" si="18"/>
        <v>120</v>
      </c>
      <c r="H147" s="44" t="str">
        <f t="shared" si="27"/>
        <v/>
      </c>
      <c r="I147" s="44" t="str">
        <f t="shared" si="19"/>
        <v/>
      </c>
      <c r="J147" s="44" t="str">
        <f t="shared" si="19"/>
        <v/>
      </c>
      <c r="K147" s="45" t="str">
        <f t="shared" si="20"/>
        <v/>
      </c>
      <c r="L147" s="46" t="str">
        <f t="shared" si="29"/>
        <v/>
      </c>
      <c r="M147" s="6"/>
      <c r="P147" s="27">
        <f t="shared" si="32"/>
        <v>436.47811552084369</v>
      </c>
      <c r="Q147" s="27">
        <f t="shared" si="32"/>
        <v>4.4999999999999998E-2</v>
      </c>
      <c r="R147" s="38" t="str">
        <f t="shared" si="28"/>
        <v/>
      </c>
      <c r="S147" s="6"/>
    </row>
    <row r="148" spans="1:19">
      <c r="A148" s="33">
        <f t="shared" si="22"/>
        <v>121</v>
      </c>
      <c r="B148" s="34" t="str">
        <f t="shared" si="23"/>
        <v/>
      </c>
      <c r="C148" s="35" t="str">
        <f t="shared" si="24"/>
        <v/>
      </c>
      <c r="D148" s="35" t="str">
        <f t="shared" si="25"/>
        <v/>
      </c>
      <c r="E148" s="36" t="str">
        <f t="shared" si="26"/>
        <v/>
      </c>
      <c r="F148" s="26">
        <v>11</v>
      </c>
      <c r="G148" s="33">
        <f t="shared" si="18"/>
        <v>121</v>
      </c>
      <c r="H148" s="35" t="str">
        <f t="shared" si="27"/>
        <v/>
      </c>
      <c r="I148" s="35" t="str">
        <f t="shared" si="19"/>
        <v/>
      </c>
      <c r="J148" s="35" t="str">
        <f t="shared" si="19"/>
        <v/>
      </c>
      <c r="K148" s="36" t="str">
        <f t="shared" si="20"/>
        <v/>
      </c>
      <c r="L148" s="47" t="str">
        <f t="shared" si="29"/>
        <v/>
      </c>
      <c r="M148" s="6"/>
      <c r="P148" s="27">
        <f t="shared" si="32"/>
        <v>436.47811552084369</v>
      </c>
      <c r="Q148" s="27">
        <f t="shared" si="32"/>
        <v>4.4999999999999998E-2</v>
      </c>
      <c r="R148" s="38" t="str">
        <f t="shared" si="28"/>
        <v/>
      </c>
      <c r="S148" s="6"/>
    </row>
    <row r="149" spans="1:19">
      <c r="A149" s="39">
        <f t="shared" si="22"/>
        <v>122</v>
      </c>
      <c r="B149" s="40" t="str">
        <f t="shared" si="23"/>
        <v/>
      </c>
      <c r="C149" s="1" t="str">
        <f t="shared" si="24"/>
        <v/>
      </c>
      <c r="D149" s="1" t="str">
        <f t="shared" si="25"/>
        <v/>
      </c>
      <c r="E149" s="41" t="str">
        <f t="shared" si="26"/>
        <v/>
      </c>
      <c r="F149" s="26">
        <v>11</v>
      </c>
      <c r="G149" s="39">
        <f t="shared" si="18"/>
        <v>122</v>
      </c>
      <c r="H149" s="1" t="str">
        <f t="shared" si="27"/>
        <v/>
      </c>
      <c r="I149" s="1" t="str">
        <f t="shared" si="19"/>
        <v/>
      </c>
      <c r="J149" s="1" t="str">
        <f t="shared" si="19"/>
        <v/>
      </c>
      <c r="K149" s="41" t="str">
        <f t="shared" si="20"/>
        <v/>
      </c>
      <c r="L149" s="37" t="str">
        <f t="shared" si="29"/>
        <v/>
      </c>
      <c r="M149" s="6"/>
      <c r="P149" s="27">
        <f t="shared" si="32"/>
        <v>436.47811552084369</v>
      </c>
      <c r="Q149" s="27">
        <f t="shared" si="32"/>
        <v>4.4999999999999998E-2</v>
      </c>
      <c r="R149" s="38" t="str">
        <f t="shared" si="28"/>
        <v/>
      </c>
      <c r="S149" s="6"/>
    </row>
    <row r="150" spans="1:19">
      <c r="A150" s="39">
        <f t="shared" si="22"/>
        <v>123</v>
      </c>
      <c r="B150" s="40" t="str">
        <f t="shared" si="23"/>
        <v/>
      </c>
      <c r="C150" s="1" t="str">
        <f t="shared" si="24"/>
        <v/>
      </c>
      <c r="D150" s="1" t="str">
        <f t="shared" si="25"/>
        <v/>
      </c>
      <c r="E150" s="41" t="str">
        <f t="shared" si="26"/>
        <v/>
      </c>
      <c r="F150" s="26">
        <v>11</v>
      </c>
      <c r="G150" s="39">
        <f t="shared" si="18"/>
        <v>123</v>
      </c>
      <c r="H150" s="1" t="str">
        <f t="shared" si="27"/>
        <v/>
      </c>
      <c r="I150" s="1" t="str">
        <f t="shared" si="19"/>
        <v/>
      </c>
      <c r="J150" s="1" t="str">
        <f t="shared" si="19"/>
        <v/>
      </c>
      <c r="K150" s="41" t="str">
        <f t="shared" si="20"/>
        <v/>
      </c>
      <c r="L150" s="37" t="str">
        <f t="shared" si="29"/>
        <v/>
      </c>
      <c r="M150" s="6"/>
      <c r="P150" s="27">
        <f t="shared" si="32"/>
        <v>436.47811552084369</v>
      </c>
      <c r="Q150" s="27">
        <f t="shared" si="32"/>
        <v>4.4999999999999998E-2</v>
      </c>
      <c r="R150" s="38" t="str">
        <f t="shared" si="28"/>
        <v/>
      </c>
      <c r="S150" s="6"/>
    </row>
    <row r="151" spans="1:19">
      <c r="A151" s="39">
        <f t="shared" si="22"/>
        <v>124</v>
      </c>
      <c r="B151" s="40" t="str">
        <f t="shared" si="23"/>
        <v/>
      </c>
      <c r="C151" s="1" t="str">
        <f t="shared" si="24"/>
        <v/>
      </c>
      <c r="D151" s="1" t="str">
        <f t="shared" si="25"/>
        <v/>
      </c>
      <c r="E151" s="41" t="str">
        <f t="shared" si="26"/>
        <v/>
      </c>
      <c r="F151" s="26">
        <v>11</v>
      </c>
      <c r="G151" s="39">
        <f t="shared" si="18"/>
        <v>124</v>
      </c>
      <c r="H151" s="1" t="str">
        <f t="shared" si="27"/>
        <v/>
      </c>
      <c r="I151" s="1" t="str">
        <f t="shared" si="19"/>
        <v/>
      </c>
      <c r="J151" s="1" t="str">
        <f t="shared" si="19"/>
        <v/>
      </c>
      <c r="K151" s="41" t="str">
        <f t="shared" si="20"/>
        <v/>
      </c>
      <c r="L151" s="37" t="str">
        <f t="shared" si="29"/>
        <v/>
      </c>
      <c r="M151" s="6"/>
      <c r="P151" s="27">
        <f t="shared" si="32"/>
        <v>436.47811552084369</v>
      </c>
      <c r="Q151" s="27">
        <f t="shared" si="32"/>
        <v>4.4999999999999998E-2</v>
      </c>
      <c r="R151" s="38" t="str">
        <f t="shared" si="28"/>
        <v/>
      </c>
      <c r="S151" s="6"/>
    </row>
    <row r="152" spans="1:19">
      <c r="A152" s="39">
        <f t="shared" si="22"/>
        <v>125</v>
      </c>
      <c r="B152" s="40" t="str">
        <f t="shared" si="23"/>
        <v/>
      </c>
      <c r="C152" s="1" t="str">
        <f t="shared" si="24"/>
        <v/>
      </c>
      <c r="D152" s="1" t="str">
        <f t="shared" si="25"/>
        <v/>
      </c>
      <c r="E152" s="41" t="str">
        <f t="shared" si="26"/>
        <v/>
      </c>
      <c r="F152" s="26">
        <v>11</v>
      </c>
      <c r="G152" s="39">
        <f t="shared" si="18"/>
        <v>125</v>
      </c>
      <c r="H152" s="1" t="str">
        <f t="shared" si="27"/>
        <v/>
      </c>
      <c r="I152" s="1" t="str">
        <f t="shared" si="19"/>
        <v/>
      </c>
      <c r="J152" s="1" t="str">
        <f t="shared" si="19"/>
        <v/>
      </c>
      <c r="K152" s="41" t="str">
        <f t="shared" si="20"/>
        <v/>
      </c>
      <c r="L152" s="37" t="str">
        <f t="shared" si="29"/>
        <v/>
      </c>
      <c r="M152" s="6"/>
      <c r="P152" s="27">
        <f t="shared" si="32"/>
        <v>436.47811552084369</v>
      </c>
      <c r="Q152" s="27">
        <f t="shared" si="32"/>
        <v>4.4999999999999998E-2</v>
      </c>
      <c r="R152" s="38" t="str">
        <f t="shared" si="28"/>
        <v/>
      </c>
      <c r="S152" s="6"/>
    </row>
    <row r="153" spans="1:19">
      <c r="A153" s="39">
        <f t="shared" si="22"/>
        <v>126</v>
      </c>
      <c r="B153" s="40" t="str">
        <f t="shared" si="23"/>
        <v/>
      </c>
      <c r="C153" s="1" t="str">
        <f t="shared" si="24"/>
        <v/>
      </c>
      <c r="D153" s="1" t="str">
        <f t="shared" si="25"/>
        <v/>
      </c>
      <c r="E153" s="41" t="str">
        <f t="shared" si="26"/>
        <v/>
      </c>
      <c r="F153" s="26">
        <v>11</v>
      </c>
      <c r="G153" s="39">
        <f t="shared" si="18"/>
        <v>126</v>
      </c>
      <c r="H153" s="1" t="str">
        <f t="shared" si="27"/>
        <v/>
      </c>
      <c r="I153" s="1" t="str">
        <f t="shared" si="19"/>
        <v/>
      </c>
      <c r="J153" s="1" t="str">
        <f t="shared" si="19"/>
        <v/>
      </c>
      <c r="K153" s="41" t="str">
        <f t="shared" si="20"/>
        <v/>
      </c>
      <c r="L153" s="37" t="str">
        <f t="shared" si="29"/>
        <v/>
      </c>
      <c r="M153" s="6"/>
      <c r="P153" s="27">
        <f t="shared" si="32"/>
        <v>436.47811552084369</v>
      </c>
      <c r="Q153" s="27">
        <f t="shared" si="32"/>
        <v>4.4999999999999998E-2</v>
      </c>
      <c r="R153" s="38" t="str">
        <f t="shared" si="28"/>
        <v/>
      </c>
      <c r="S153" s="6"/>
    </row>
    <row r="154" spans="1:19">
      <c r="A154" s="39">
        <f t="shared" si="22"/>
        <v>127</v>
      </c>
      <c r="B154" s="40" t="str">
        <f t="shared" si="23"/>
        <v/>
      </c>
      <c r="C154" s="1" t="str">
        <f t="shared" si="24"/>
        <v/>
      </c>
      <c r="D154" s="1" t="str">
        <f t="shared" si="25"/>
        <v/>
      </c>
      <c r="E154" s="41" t="str">
        <f t="shared" si="26"/>
        <v/>
      </c>
      <c r="F154" s="26">
        <v>11</v>
      </c>
      <c r="G154" s="39">
        <f t="shared" si="18"/>
        <v>127</v>
      </c>
      <c r="H154" s="1" t="str">
        <f t="shared" si="27"/>
        <v/>
      </c>
      <c r="I154" s="1" t="str">
        <f t="shared" si="19"/>
        <v/>
      </c>
      <c r="J154" s="1" t="str">
        <f t="shared" si="19"/>
        <v/>
      </c>
      <c r="K154" s="41" t="str">
        <f t="shared" si="20"/>
        <v/>
      </c>
      <c r="L154" s="37" t="str">
        <f t="shared" si="29"/>
        <v/>
      </c>
      <c r="M154" s="6"/>
      <c r="P154" s="27">
        <f t="shared" si="32"/>
        <v>436.47811552084369</v>
      </c>
      <c r="Q154" s="27">
        <f t="shared" si="32"/>
        <v>4.4999999999999998E-2</v>
      </c>
      <c r="R154" s="38" t="str">
        <f t="shared" si="28"/>
        <v/>
      </c>
      <c r="S154" s="6"/>
    </row>
    <row r="155" spans="1:19">
      <c r="A155" s="39">
        <f t="shared" si="22"/>
        <v>128</v>
      </c>
      <c r="B155" s="40" t="str">
        <f t="shared" si="23"/>
        <v/>
      </c>
      <c r="C155" s="1" t="str">
        <f t="shared" si="24"/>
        <v/>
      </c>
      <c r="D155" s="1" t="str">
        <f t="shared" si="25"/>
        <v/>
      </c>
      <c r="E155" s="41" t="str">
        <f t="shared" si="26"/>
        <v/>
      </c>
      <c r="F155" s="26">
        <v>11</v>
      </c>
      <c r="G155" s="39">
        <f t="shared" si="18"/>
        <v>128</v>
      </c>
      <c r="H155" s="1" t="str">
        <f t="shared" si="27"/>
        <v/>
      </c>
      <c r="I155" s="1" t="str">
        <f t="shared" si="19"/>
        <v/>
      </c>
      <c r="J155" s="1" t="str">
        <f t="shared" si="19"/>
        <v/>
      </c>
      <c r="K155" s="41" t="str">
        <f t="shared" si="20"/>
        <v/>
      </c>
      <c r="L155" s="37" t="str">
        <f t="shared" si="29"/>
        <v/>
      </c>
      <c r="M155" s="6"/>
      <c r="P155" s="27">
        <f t="shared" si="32"/>
        <v>436.47811552084369</v>
      </c>
      <c r="Q155" s="27">
        <f t="shared" si="32"/>
        <v>4.4999999999999998E-2</v>
      </c>
      <c r="R155" s="38" t="str">
        <f t="shared" si="28"/>
        <v/>
      </c>
      <c r="S155" s="6"/>
    </row>
    <row r="156" spans="1:19">
      <c r="A156" s="39">
        <f t="shared" si="22"/>
        <v>129</v>
      </c>
      <c r="B156" s="40" t="str">
        <f t="shared" si="23"/>
        <v/>
      </c>
      <c r="C156" s="1" t="str">
        <f t="shared" si="24"/>
        <v/>
      </c>
      <c r="D156" s="1" t="str">
        <f t="shared" si="25"/>
        <v/>
      </c>
      <c r="E156" s="41" t="str">
        <f t="shared" si="26"/>
        <v/>
      </c>
      <c r="F156" s="26">
        <v>11</v>
      </c>
      <c r="G156" s="39">
        <f t="shared" ref="G156:G219" si="33">+A156</f>
        <v>129</v>
      </c>
      <c r="H156" s="1" t="str">
        <f t="shared" si="27"/>
        <v/>
      </c>
      <c r="I156" s="1" t="str">
        <f t="shared" ref="I156:J219" si="34">+B156</f>
        <v/>
      </c>
      <c r="J156" s="1" t="str">
        <f t="shared" si="34"/>
        <v/>
      </c>
      <c r="K156" s="41" t="str">
        <f t="shared" ref="K156:K219" si="35">+E156</f>
        <v/>
      </c>
      <c r="L156" s="37" t="str">
        <f t="shared" si="29"/>
        <v/>
      </c>
      <c r="M156" s="6"/>
      <c r="P156" s="27">
        <f t="shared" ref="P156:Q171" si="36">P155</f>
        <v>436.47811552084369</v>
      </c>
      <c r="Q156" s="27">
        <f t="shared" si="36"/>
        <v>4.4999999999999998E-2</v>
      </c>
      <c r="R156" s="38" t="str">
        <f t="shared" si="28"/>
        <v/>
      </c>
      <c r="S156" s="6"/>
    </row>
    <row r="157" spans="1:19">
      <c r="A157" s="39">
        <f t="shared" ref="A157:A220" si="37">A156+1</f>
        <v>130</v>
      </c>
      <c r="B157" s="40" t="str">
        <f t="shared" ref="B157:B220" si="38">IF(C157="","",IF($A$21="LÍNEA DE CRÉDITO",0,IF($A$21="CUOTA NIVELADA",IFERROR(IF($A$23&lt;A157,P156-C157,0),0),IFERROR(IF($A$23&lt;A157,($E$23/($D$23-$A$23)),0),0))))</f>
        <v/>
      </c>
      <c r="C157" s="1" t="str">
        <f t="shared" ref="C157:C220" si="39">IF(A157&lt;=$D$23,((E156*$C$23)/12),"")</f>
        <v/>
      </c>
      <c r="D157" s="1" t="str">
        <f t="shared" ref="D157:D220" si="40">IFERROR(B157+C157,"")</f>
        <v/>
      </c>
      <c r="E157" s="41" t="str">
        <f t="shared" ref="E157:E220" si="41">IF(A157&lt;=$D$23,(E156-B157),"")</f>
        <v/>
      </c>
      <c r="F157" s="26">
        <v>11</v>
      </c>
      <c r="G157" s="39">
        <f t="shared" si="33"/>
        <v>130</v>
      </c>
      <c r="H157" s="1" t="str">
        <f t="shared" ref="H157:H220" si="42">IF(D157&lt;=0,"",IF(AND($A$21="LÍNEA DE CRÉDITO",A157=$D$23),($E$23*($C$23/12)+$E$23),D157))</f>
        <v/>
      </c>
      <c r="I157" s="1" t="str">
        <f t="shared" si="34"/>
        <v/>
      </c>
      <c r="J157" s="1" t="str">
        <f t="shared" si="34"/>
        <v/>
      </c>
      <c r="K157" s="41" t="str">
        <f t="shared" si="35"/>
        <v/>
      </c>
      <c r="L157" s="37" t="str">
        <f t="shared" si="29"/>
        <v/>
      </c>
      <c r="M157" s="6"/>
      <c r="P157" s="27">
        <f t="shared" si="36"/>
        <v>436.47811552084369</v>
      </c>
      <c r="Q157" s="27">
        <f t="shared" si="36"/>
        <v>4.4999999999999998E-2</v>
      </c>
      <c r="R157" s="38" t="str">
        <f t="shared" ref="R157:R220" si="43">IF(D157&lt;=0,"",IF(AND($A$21="LÍNEA DE CRÉDITO",A157=$D$23),($E$23*($C$23/12)+$E$23),D157))</f>
        <v/>
      </c>
      <c r="S157" s="6"/>
    </row>
    <row r="158" spans="1:19">
      <c r="A158" s="39">
        <f t="shared" si="37"/>
        <v>131</v>
      </c>
      <c r="B158" s="40" t="str">
        <f t="shared" si="38"/>
        <v/>
      </c>
      <c r="C158" s="1" t="str">
        <f t="shared" si="39"/>
        <v/>
      </c>
      <c r="D158" s="1" t="str">
        <f t="shared" si="40"/>
        <v/>
      </c>
      <c r="E158" s="41" t="str">
        <f t="shared" si="41"/>
        <v/>
      </c>
      <c r="F158" s="26">
        <v>11</v>
      </c>
      <c r="G158" s="39">
        <f t="shared" si="33"/>
        <v>131</v>
      </c>
      <c r="H158" s="1" t="str">
        <f t="shared" si="42"/>
        <v/>
      </c>
      <c r="I158" s="1" t="str">
        <f t="shared" si="34"/>
        <v/>
      </c>
      <c r="J158" s="1" t="str">
        <f t="shared" si="34"/>
        <v/>
      </c>
      <c r="K158" s="41" t="str">
        <f t="shared" si="35"/>
        <v/>
      </c>
      <c r="L158" s="37" t="str">
        <f t="shared" si="29"/>
        <v/>
      </c>
      <c r="M158" s="6"/>
      <c r="P158" s="27">
        <f t="shared" si="36"/>
        <v>436.47811552084369</v>
      </c>
      <c r="Q158" s="27">
        <f t="shared" si="36"/>
        <v>4.4999999999999998E-2</v>
      </c>
      <c r="R158" s="38" t="str">
        <f t="shared" si="43"/>
        <v/>
      </c>
      <c r="S158" s="6"/>
    </row>
    <row r="159" spans="1:19" ht="15.75" thickBot="1">
      <c r="A159" s="42">
        <f t="shared" si="37"/>
        <v>132</v>
      </c>
      <c r="B159" s="43" t="str">
        <f t="shared" si="38"/>
        <v/>
      </c>
      <c r="C159" s="44" t="str">
        <f t="shared" si="39"/>
        <v/>
      </c>
      <c r="D159" s="44" t="str">
        <f t="shared" si="40"/>
        <v/>
      </c>
      <c r="E159" s="45" t="str">
        <f t="shared" si="41"/>
        <v/>
      </c>
      <c r="F159" s="26">
        <v>11</v>
      </c>
      <c r="G159" s="42">
        <f t="shared" si="33"/>
        <v>132</v>
      </c>
      <c r="H159" s="44" t="str">
        <f t="shared" si="42"/>
        <v/>
      </c>
      <c r="I159" s="44" t="str">
        <f t="shared" si="34"/>
        <v/>
      </c>
      <c r="J159" s="44" t="str">
        <f t="shared" si="34"/>
        <v/>
      </c>
      <c r="K159" s="45" t="str">
        <f t="shared" si="35"/>
        <v/>
      </c>
      <c r="L159" s="46" t="str">
        <f t="shared" si="29"/>
        <v/>
      </c>
      <c r="M159" s="6"/>
      <c r="P159" s="27">
        <f t="shared" si="36"/>
        <v>436.47811552084369</v>
      </c>
      <c r="Q159" s="27">
        <f t="shared" si="36"/>
        <v>4.4999999999999998E-2</v>
      </c>
      <c r="R159" s="38" t="str">
        <f t="shared" si="43"/>
        <v/>
      </c>
      <c r="S159" s="6"/>
    </row>
    <row r="160" spans="1:19">
      <c r="A160" s="33">
        <f t="shared" si="37"/>
        <v>133</v>
      </c>
      <c r="B160" s="34" t="str">
        <f t="shared" si="38"/>
        <v/>
      </c>
      <c r="C160" s="35" t="str">
        <f t="shared" si="39"/>
        <v/>
      </c>
      <c r="D160" s="35" t="str">
        <f t="shared" si="40"/>
        <v/>
      </c>
      <c r="E160" s="36" t="str">
        <f t="shared" si="41"/>
        <v/>
      </c>
      <c r="F160" s="26">
        <v>12</v>
      </c>
      <c r="G160" s="33">
        <f t="shared" si="33"/>
        <v>133</v>
      </c>
      <c r="H160" s="35" t="str">
        <f t="shared" si="42"/>
        <v/>
      </c>
      <c r="I160" s="35" t="str">
        <f t="shared" si="34"/>
        <v/>
      </c>
      <c r="J160" s="35" t="str">
        <f t="shared" si="34"/>
        <v/>
      </c>
      <c r="K160" s="36" t="str">
        <f t="shared" si="35"/>
        <v/>
      </c>
      <c r="L160" s="47" t="str">
        <f t="shared" si="29"/>
        <v/>
      </c>
      <c r="M160" s="6"/>
      <c r="P160" s="27">
        <f t="shared" si="36"/>
        <v>436.47811552084369</v>
      </c>
      <c r="Q160" s="27">
        <f t="shared" si="36"/>
        <v>4.4999999999999998E-2</v>
      </c>
      <c r="R160" s="38" t="str">
        <f t="shared" si="43"/>
        <v/>
      </c>
      <c r="S160" s="6"/>
    </row>
    <row r="161" spans="1:19">
      <c r="A161" s="39">
        <f t="shared" si="37"/>
        <v>134</v>
      </c>
      <c r="B161" s="40" t="str">
        <f t="shared" si="38"/>
        <v/>
      </c>
      <c r="C161" s="1" t="str">
        <f t="shared" si="39"/>
        <v/>
      </c>
      <c r="D161" s="1" t="str">
        <f t="shared" si="40"/>
        <v/>
      </c>
      <c r="E161" s="41" t="str">
        <f t="shared" si="41"/>
        <v/>
      </c>
      <c r="F161" s="26">
        <v>12</v>
      </c>
      <c r="G161" s="39">
        <f t="shared" si="33"/>
        <v>134</v>
      </c>
      <c r="H161" s="1" t="str">
        <f t="shared" si="42"/>
        <v/>
      </c>
      <c r="I161" s="1" t="str">
        <f t="shared" si="34"/>
        <v/>
      </c>
      <c r="J161" s="1" t="str">
        <f t="shared" si="34"/>
        <v/>
      </c>
      <c r="K161" s="41" t="str">
        <f t="shared" si="35"/>
        <v/>
      </c>
      <c r="L161" s="37" t="str">
        <f t="shared" si="29"/>
        <v/>
      </c>
      <c r="M161" s="6"/>
      <c r="P161" s="27">
        <f t="shared" si="36"/>
        <v>436.47811552084369</v>
      </c>
      <c r="Q161" s="27">
        <f t="shared" si="36"/>
        <v>4.4999999999999998E-2</v>
      </c>
      <c r="R161" s="38" t="str">
        <f t="shared" si="43"/>
        <v/>
      </c>
      <c r="S161" s="6"/>
    </row>
    <row r="162" spans="1:19">
      <c r="A162" s="39">
        <f t="shared" si="37"/>
        <v>135</v>
      </c>
      <c r="B162" s="40" t="str">
        <f t="shared" si="38"/>
        <v/>
      </c>
      <c r="C162" s="1" t="str">
        <f t="shared" si="39"/>
        <v/>
      </c>
      <c r="D162" s="1" t="str">
        <f t="shared" si="40"/>
        <v/>
      </c>
      <c r="E162" s="41" t="str">
        <f t="shared" si="41"/>
        <v/>
      </c>
      <c r="F162" s="26">
        <v>12</v>
      </c>
      <c r="G162" s="39">
        <f t="shared" si="33"/>
        <v>135</v>
      </c>
      <c r="H162" s="1" t="str">
        <f t="shared" si="42"/>
        <v/>
      </c>
      <c r="I162" s="1" t="str">
        <f t="shared" si="34"/>
        <v/>
      </c>
      <c r="J162" s="1" t="str">
        <f t="shared" si="34"/>
        <v/>
      </c>
      <c r="K162" s="41" t="str">
        <f t="shared" si="35"/>
        <v/>
      </c>
      <c r="L162" s="37" t="str">
        <f t="shared" si="29"/>
        <v/>
      </c>
      <c r="M162" s="6"/>
      <c r="P162" s="27">
        <f t="shared" si="36"/>
        <v>436.47811552084369</v>
      </c>
      <c r="Q162" s="27">
        <f t="shared" si="36"/>
        <v>4.4999999999999998E-2</v>
      </c>
      <c r="R162" s="38" t="str">
        <f t="shared" si="43"/>
        <v/>
      </c>
      <c r="S162" s="6"/>
    </row>
    <row r="163" spans="1:19">
      <c r="A163" s="39">
        <f t="shared" si="37"/>
        <v>136</v>
      </c>
      <c r="B163" s="40" t="str">
        <f t="shared" si="38"/>
        <v/>
      </c>
      <c r="C163" s="1" t="str">
        <f t="shared" si="39"/>
        <v/>
      </c>
      <c r="D163" s="1" t="str">
        <f t="shared" si="40"/>
        <v/>
      </c>
      <c r="E163" s="41" t="str">
        <f t="shared" si="41"/>
        <v/>
      </c>
      <c r="F163" s="26">
        <v>12</v>
      </c>
      <c r="G163" s="39">
        <f t="shared" si="33"/>
        <v>136</v>
      </c>
      <c r="H163" s="1" t="str">
        <f t="shared" si="42"/>
        <v/>
      </c>
      <c r="I163" s="1" t="str">
        <f t="shared" si="34"/>
        <v/>
      </c>
      <c r="J163" s="1" t="str">
        <f t="shared" si="34"/>
        <v/>
      </c>
      <c r="K163" s="41" t="str">
        <f t="shared" si="35"/>
        <v/>
      </c>
      <c r="L163" s="37" t="str">
        <f t="shared" si="29"/>
        <v/>
      </c>
      <c r="M163" s="6"/>
      <c r="P163" s="27">
        <f t="shared" si="36"/>
        <v>436.47811552084369</v>
      </c>
      <c r="Q163" s="27">
        <f t="shared" si="36"/>
        <v>4.4999999999999998E-2</v>
      </c>
      <c r="R163" s="38" t="str">
        <f t="shared" si="43"/>
        <v/>
      </c>
      <c r="S163" s="6"/>
    </row>
    <row r="164" spans="1:19">
      <c r="A164" s="39">
        <f t="shared" si="37"/>
        <v>137</v>
      </c>
      <c r="B164" s="40" t="str">
        <f t="shared" si="38"/>
        <v/>
      </c>
      <c r="C164" s="1" t="str">
        <f t="shared" si="39"/>
        <v/>
      </c>
      <c r="D164" s="1" t="str">
        <f t="shared" si="40"/>
        <v/>
      </c>
      <c r="E164" s="41" t="str">
        <f t="shared" si="41"/>
        <v/>
      </c>
      <c r="F164" s="26">
        <v>12</v>
      </c>
      <c r="G164" s="39">
        <f t="shared" si="33"/>
        <v>137</v>
      </c>
      <c r="H164" s="1" t="str">
        <f t="shared" si="42"/>
        <v/>
      </c>
      <c r="I164" s="1" t="str">
        <f t="shared" si="34"/>
        <v/>
      </c>
      <c r="J164" s="1" t="str">
        <f t="shared" si="34"/>
        <v/>
      </c>
      <c r="K164" s="41" t="str">
        <f t="shared" si="35"/>
        <v/>
      </c>
      <c r="L164" s="37" t="str">
        <f t="shared" si="29"/>
        <v/>
      </c>
      <c r="M164" s="6"/>
      <c r="P164" s="27">
        <f t="shared" si="36"/>
        <v>436.47811552084369</v>
      </c>
      <c r="Q164" s="27">
        <f t="shared" si="36"/>
        <v>4.4999999999999998E-2</v>
      </c>
      <c r="R164" s="38" t="str">
        <f t="shared" si="43"/>
        <v/>
      </c>
      <c r="S164" s="6"/>
    </row>
    <row r="165" spans="1:19">
      <c r="A165" s="39">
        <f t="shared" si="37"/>
        <v>138</v>
      </c>
      <c r="B165" s="40" t="str">
        <f t="shared" si="38"/>
        <v/>
      </c>
      <c r="C165" s="1" t="str">
        <f t="shared" si="39"/>
        <v/>
      </c>
      <c r="D165" s="1" t="str">
        <f t="shared" si="40"/>
        <v/>
      </c>
      <c r="E165" s="41" t="str">
        <f t="shared" si="41"/>
        <v/>
      </c>
      <c r="F165" s="26">
        <v>12</v>
      </c>
      <c r="G165" s="39">
        <f t="shared" si="33"/>
        <v>138</v>
      </c>
      <c r="H165" s="1" t="str">
        <f t="shared" si="42"/>
        <v/>
      </c>
      <c r="I165" s="1" t="str">
        <f t="shared" si="34"/>
        <v/>
      </c>
      <c r="J165" s="1" t="str">
        <f t="shared" si="34"/>
        <v/>
      </c>
      <c r="K165" s="41" t="str">
        <f t="shared" si="35"/>
        <v/>
      </c>
      <c r="L165" s="37" t="str">
        <f t="shared" si="29"/>
        <v/>
      </c>
      <c r="M165" s="6"/>
      <c r="P165" s="27">
        <f t="shared" si="36"/>
        <v>436.47811552084369</v>
      </c>
      <c r="Q165" s="27">
        <f t="shared" si="36"/>
        <v>4.4999999999999998E-2</v>
      </c>
      <c r="R165" s="38" t="str">
        <f t="shared" si="43"/>
        <v/>
      </c>
      <c r="S165" s="6"/>
    </row>
    <row r="166" spans="1:19">
      <c r="A166" s="39">
        <f t="shared" si="37"/>
        <v>139</v>
      </c>
      <c r="B166" s="40" t="str">
        <f t="shared" si="38"/>
        <v/>
      </c>
      <c r="C166" s="1" t="str">
        <f t="shared" si="39"/>
        <v/>
      </c>
      <c r="D166" s="1" t="str">
        <f t="shared" si="40"/>
        <v/>
      </c>
      <c r="E166" s="41" t="str">
        <f t="shared" si="41"/>
        <v/>
      </c>
      <c r="F166" s="26">
        <v>12</v>
      </c>
      <c r="G166" s="39">
        <f t="shared" si="33"/>
        <v>139</v>
      </c>
      <c r="H166" s="1" t="str">
        <f t="shared" si="42"/>
        <v/>
      </c>
      <c r="I166" s="1" t="str">
        <f t="shared" si="34"/>
        <v/>
      </c>
      <c r="J166" s="1" t="str">
        <f t="shared" si="34"/>
        <v/>
      </c>
      <c r="K166" s="41" t="str">
        <f t="shared" si="35"/>
        <v/>
      </c>
      <c r="L166" s="37" t="str">
        <f t="shared" si="29"/>
        <v/>
      </c>
      <c r="M166" s="6"/>
      <c r="P166" s="27">
        <f t="shared" si="36"/>
        <v>436.47811552084369</v>
      </c>
      <c r="Q166" s="27">
        <f t="shared" si="36"/>
        <v>4.4999999999999998E-2</v>
      </c>
      <c r="R166" s="38" t="str">
        <f t="shared" si="43"/>
        <v/>
      </c>
      <c r="S166" s="6"/>
    </row>
    <row r="167" spans="1:19">
      <c r="A167" s="39">
        <f t="shared" si="37"/>
        <v>140</v>
      </c>
      <c r="B167" s="40" t="str">
        <f t="shared" si="38"/>
        <v/>
      </c>
      <c r="C167" s="1" t="str">
        <f t="shared" si="39"/>
        <v/>
      </c>
      <c r="D167" s="1" t="str">
        <f t="shared" si="40"/>
        <v/>
      </c>
      <c r="E167" s="41" t="str">
        <f t="shared" si="41"/>
        <v/>
      </c>
      <c r="F167" s="26">
        <v>12</v>
      </c>
      <c r="G167" s="39">
        <f t="shared" si="33"/>
        <v>140</v>
      </c>
      <c r="H167" s="1" t="str">
        <f t="shared" si="42"/>
        <v/>
      </c>
      <c r="I167" s="1" t="str">
        <f t="shared" si="34"/>
        <v/>
      </c>
      <c r="J167" s="1" t="str">
        <f t="shared" si="34"/>
        <v/>
      </c>
      <c r="K167" s="41" t="str">
        <f t="shared" si="35"/>
        <v/>
      </c>
      <c r="L167" s="37" t="str">
        <f t="shared" si="29"/>
        <v/>
      </c>
      <c r="M167" s="6"/>
      <c r="P167" s="27">
        <f t="shared" si="36"/>
        <v>436.47811552084369</v>
      </c>
      <c r="Q167" s="27">
        <f t="shared" si="36"/>
        <v>4.4999999999999998E-2</v>
      </c>
      <c r="R167" s="38" t="str">
        <f t="shared" si="43"/>
        <v/>
      </c>
      <c r="S167" s="6"/>
    </row>
    <row r="168" spans="1:19">
      <c r="A168" s="39">
        <f t="shared" si="37"/>
        <v>141</v>
      </c>
      <c r="B168" s="40" t="str">
        <f t="shared" si="38"/>
        <v/>
      </c>
      <c r="C168" s="1" t="str">
        <f t="shared" si="39"/>
        <v/>
      </c>
      <c r="D168" s="1" t="str">
        <f t="shared" si="40"/>
        <v/>
      </c>
      <c r="E168" s="41" t="str">
        <f t="shared" si="41"/>
        <v/>
      </c>
      <c r="F168" s="26">
        <v>12</v>
      </c>
      <c r="G168" s="39">
        <f t="shared" si="33"/>
        <v>141</v>
      </c>
      <c r="H168" s="1" t="str">
        <f t="shared" si="42"/>
        <v/>
      </c>
      <c r="I168" s="1" t="str">
        <f t="shared" si="34"/>
        <v/>
      </c>
      <c r="J168" s="1" t="str">
        <f t="shared" si="34"/>
        <v/>
      </c>
      <c r="K168" s="41" t="str">
        <f t="shared" si="35"/>
        <v/>
      </c>
      <c r="L168" s="37" t="str">
        <f t="shared" ref="L168:L231" si="44">IF(G168&gt;=$J$12,(K168),(L167+I168))</f>
        <v/>
      </c>
      <c r="M168" s="6"/>
      <c r="P168" s="27">
        <f t="shared" si="36"/>
        <v>436.47811552084369</v>
      </c>
      <c r="Q168" s="27">
        <f t="shared" si="36"/>
        <v>4.4999999999999998E-2</v>
      </c>
      <c r="R168" s="38" t="str">
        <f t="shared" si="43"/>
        <v/>
      </c>
      <c r="S168" s="6"/>
    </row>
    <row r="169" spans="1:19">
      <c r="A169" s="39">
        <f t="shared" si="37"/>
        <v>142</v>
      </c>
      <c r="B169" s="40" t="str">
        <f t="shared" si="38"/>
        <v/>
      </c>
      <c r="C169" s="1" t="str">
        <f t="shared" si="39"/>
        <v/>
      </c>
      <c r="D169" s="1" t="str">
        <f t="shared" si="40"/>
        <v/>
      </c>
      <c r="E169" s="41" t="str">
        <f t="shared" si="41"/>
        <v/>
      </c>
      <c r="F169" s="26">
        <v>12</v>
      </c>
      <c r="G169" s="39">
        <f t="shared" si="33"/>
        <v>142</v>
      </c>
      <c r="H169" s="1" t="str">
        <f t="shared" si="42"/>
        <v/>
      </c>
      <c r="I169" s="1" t="str">
        <f t="shared" si="34"/>
        <v/>
      </c>
      <c r="J169" s="1" t="str">
        <f t="shared" si="34"/>
        <v/>
      </c>
      <c r="K169" s="41" t="str">
        <f t="shared" si="35"/>
        <v/>
      </c>
      <c r="L169" s="37" t="str">
        <f t="shared" si="44"/>
        <v/>
      </c>
      <c r="M169" s="6"/>
      <c r="P169" s="27">
        <f t="shared" si="36"/>
        <v>436.47811552084369</v>
      </c>
      <c r="Q169" s="27">
        <f t="shared" si="36"/>
        <v>4.4999999999999998E-2</v>
      </c>
      <c r="R169" s="38" t="str">
        <f t="shared" si="43"/>
        <v/>
      </c>
      <c r="S169" s="6"/>
    </row>
    <row r="170" spans="1:19">
      <c r="A170" s="39">
        <f t="shared" si="37"/>
        <v>143</v>
      </c>
      <c r="B170" s="40" t="str">
        <f t="shared" si="38"/>
        <v/>
      </c>
      <c r="C170" s="1" t="str">
        <f t="shared" si="39"/>
        <v/>
      </c>
      <c r="D170" s="1" t="str">
        <f t="shared" si="40"/>
        <v/>
      </c>
      <c r="E170" s="41" t="str">
        <f t="shared" si="41"/>
        <v/>
      </c>
      <c r="F170" s="26">
        <v>12</v>
      </c>
      <c r="G170" s="39">
        <f t="shared" si="33"/>
        <v>143</v>
      </c>
      <c r="H170" s="1" t="str">
        <f t="shared" si="42"/>
        <v/>
      </c>
      <c r="I170" s="1" t="str">
        <f t="shared" si="34"/>
        <v/>
      </c>
      <c r="J170" s="1" t="str">
        <f t="shared" si="34"/>
        <v/>
      </c>
      <c r="K170" s="41" t="str">
        <f t="shared" si="35"/>
        <v/>
      </c>
      <c r="L170" s="37" t="str">
        <f t="shared" si="44"/>
        <v/>
      </c>
      <c r="M170" s="6"/>
      <c r="P170" s="27">
        <f t="shared" si="36"/>
        <v>436.47811552084369</v>
      </c>
      <c r="Q170" s="27">
        <f t="shared" si="36"/>
        <v>4.4999999999999998E-2</v>
      </c>
      <c r="R170" s="38" t="str">
        <f t="shared" si="43"/>
        <v/>
      </c>
      <c r="S170" s="6"/>
    </row>
    <row r="171" spans="1:19" ht="15.75" thickBot="1">
      <c r="A171" s="42">
        <f t="shared" si="37"/>
        <v>144</v>
      </c>
      <c r="B171" s="43" t="str">
        <f t="shared" si="38"/>
        <v/>
      </c>
      <c r="C171" s="44" t="str">
        <f t="shared" si="39"/>
        <v/>
      </c>
      <c r="D171" s="44" t="str">
        <f t="shared" si="40"/>
        <v/>
      </c>
      <c r="E171" s="45" t="str">
        <f t="shared" si="41"/>
        <v/>
      </c>
      <c r="F171" s="26">
        <v>12</v>
      </c>
      <c r="G171" s="42">
        <f t="shared" si="33"/>
        <v>144</v>
      </c>
      <c r="H171" s="44" t="str">
        <f t="shared" si="42"/>
        <v/>
      </c>
      <c r="I171" s="44" t="str">
        <f t="shared" si="34"/>
        <v/>
      </c>
      <c r="J171" s="44" t="str">
        <f t="shared" si="34"/>
        <v/>
      </c>
      <c r="K171" s="45" t="str">
        <f t="shared" si="35"/>
        <v/>
      </c>
      <c r="L171" s="46" t="str">
        <f t="shared" si="44"/>
        <v/>
      </c>
      <c r="M171" s="6"/>
      <c r="P171" s="27">
        <f t="shared" si="36"/>
        <v>436.47811552084369</v>
      </c>
      <c r="Q171" s="27">
        <f t="shared" si="36"/>
        <v>4.4999999999999998E-2</v>
      </c>
      <c r="R171" s="38" t="str">
        <f t="shared" si="43"/>
        <v/>
      </c>
      <c r="S171" s="6"/>
    </row>
    <row r="172" spans="1:19">
      <c r="A172" s="33">
        <f t="shared" si="37"/>
        <v>145</v>
      </c>
      <c r="B172" s="34" t="str">
        <f t="shared" si="38"/>
        <v/>
      </c>
      <c r="C172" s="35" t="str">
        <f t="shared" si="39"/>
        <v/>
      </c>
      <c r="D172" s="35" t="str">
        <f t="shared" si="40"/>
        <v/>
      </c>
      <c r="E172" s="36" t="str">
        <f t="shared" si="41"/>
        <v/>
      </c>
      <c r="F172" s="26">
        <v>13</v>
      </c>
      <c r="G172" s="33">
        <f t="shared" si="33"/>
        <v>145</v>
      </c>
      <c r="H172" s="35" t="str">
        <f t="shared" si="42"/>
        <v/>
      </c>
      <c r="I172" s="35" t="str">
        <f t="shared" si="34"/>
        <v/>
      </c>
      <c r="J172" s="35" t="str">
        <f t="shared" si="34"/>
        <v/>
      </c>
      <c r="K172" s="36" t="str">
        <f t="shared" si="35"/>
        <v/>
      </c>
      <c r="L172" s="47" t="str">
        <f t="shared" si="44"/>
        <v/>
      </c>
      <c r="M172" s="6"/>
      <c r="P172" s="27">
        <f t="shared" ref="P172:Q187" si="45">P171</f>
        <v>436.47811552084369</v>
      </c>
      <c r="Q172" s="27">
        <f t="shared" si="45"/>
        <v>4.4999999999999998E-2</v>
      </c>
      <c r="R172" s="38" t="str">
        <f t="shared" si="43"/>
        <v/>
      </c>
      <c r="S172" s="6"/>
    </row>
    <row r="173" spans="1:19">
      <c r="A173" s="39">
        <f t="shared" si="37"/>
        <v>146</v>
      </c>
      <c r="B173" s="40" t="str">
        <f t="shared" si="38"/>
        <v/>
      </c>
      <c r="C173" s="1" t="str">
        <f t="shared" si="39"/>
        <v/>
      </c>
      <c r="D173" s="1" t="str">
        <f t="shared" si="40"/>
        <v/>
      </c>
      <c r="E173" s="41" t="str">
        <f t="shared" si="41"/>
        <v/>
      </c>
      <c r="F173" s="26">
        <v>13</v>
      </c>
      <c r="G173" s="39">
        <f t="shared" si="33"/>
        <v>146</v>
      </c>
      <c r="H173" s="1" t="str">
        <f t="shared" si="42"/>
        <v/>
      </c>
      <c r="I173" s="1" t="str">
        <f t="shared" si="34"/>
        <v/>
      </c>
      <c r="J173" s="1" t="str">
        <f t="shared" si="34"/>
        <v/>
      </c>
      <c r="K173" s="41" t="str">
        <f t="shared" si="35"/>
        <v/>
      </c>
      <c r="L173" s="37" t="str">
        <f t="shared" si="44"/>
        <v/>
      </c>
      <c r="M173" s="6"/>
      <c r="P173" s="27">
        <f t="shared" si="45"/>
        <v>436.47811552084369</v>
      </c>
      <c r="Q173" s="27">
        <f t="shared" si="45"/>
        <v>4.4999999999999998E-2</v>
      </c>
      <c r="R173" s="38" t="str">
        <f t="shared" si="43"/>
        <v/>
      </c>
      <c r="S173" s="6"/>
    </row>
    <row r="174" spans="1:19">
      <c r="A174" s="39">
        <f t="shared" si="37"/>
        <v>147</v>
      </c>
      <c r="B174" s="40" t="str">
        <f t="shared" si="38"/>
        <v/>
      </c>
      <c r="C174" s="1" t="str">
        <f t="shared" si="39"/>
        <v/>
      </c>
      <c r="D174" s="1" t="str">
        <f t="shared" si="40"/>
        <v/>
      </c>
      <c r="E174" s="41" t="str">
        <f t="shared" si="41"/>
        <v/>
      </c>
      <c r="F174" s="26">
        <v>13</v>
      </c>
      <c r="G174" s="39">
        <f t="shared" si="33"/>
        <v>147</v>
      </c>
      <c r="H174" s="1" t="str">
        <f t="shared" si="42"/>
        <v/>
      </c>
      <c r="I174" s="1" t="str">
        <f t="shared" si="34"/>
        <v/>
      </c>
      <c r="J174" s="1" t="str">
        <f t="shared" si="34"/>
        <v/>
      </c>
      <c r="K174" s="41" t="str">
        <f t="shared" si="35"/>
        <v/>
      </c>
      <c r="L174" s="37" t="str">
        <f t="shared" si="44"/>
        <v/>
      </c>
      <c r="M174" s="6"/>
      <c r="P174" s="27">
        <f t="shared" si="45"/>
        <v>436.47811552084369</v>
      </c>
      <c r="Q174" s="27">
        <f t="shared" si="45"/>
        <v>4.4999999999999998E-2</v>
      </c>
      <c r="R174" s="38" t="str">
        <f t="shared" si="43"/>
        <v/>
      </c>
      <c r="S174" s="6"/>
    </row>
    <row r="175" spans="1:19">
      <c r="A175" s="39">
        <f t="shared" si="37"/>
        <v>148</v>
      </c>
      <c r="B175" s="40" t="str">
        <f t="shared" si="38"/>
        <v/>
      </c>
      <c r="C175" s="1" t="str">
        <f t="shared" si="39"/>
        <v/>
      </c>
      <c r="D175" s="1" t="str">
        <f t="shared" si="40"/>
        <v/>
      </c>
      <c r="E175" s="41" t="str">
        <f t="shared" si="41"/>
        <v/>
      </c>
      <c r="F175" s="26">
        <v>13</v>
      </c>
      <c r="G175" s="39">
        <f t="shared" si="33"/>
        <v>148</v>
      </c>
      <c r="H175" s="1" t="str">
        <f t="shared" si="42"/>
        <v/>
      </c>
      <c r="I175" s="1" t="str">
        <f t="shared" si="34"/>
        <v/>
      </c>
      <c r="J175" s="1" t="str">
        <f t="shared" si="34"/>
        <v/>
      </c>
      <c r="K175" s="41" t="str">
        <f t="shared" si="35"/>
        <v/>
      </c>
      <c r="L175" s="37" t="str">
        <f t="shared" si="44"/>
        <v/>
      </c>
      <c r="M175" s="6"/>
      <c r="P175" s="27">
        <f t="shared" si="45"/>
        <v>436.47811552084369</v>
      </c>
      <c r="Q175" s="27">
        <f t="shared" si="45"/>
        <v>4.4999999999999998E-2</v>
      </c>
      <c r="R175" s="38" t="str">
        <f t="shared" si="43"/>
        <v/>
      </c>
      <c r="S175" s="6"/>
    </row>
    <row r="176" spans="1:19">
      <c r="A176" s="39">
        <f t="shared" si="37"/>
        <v>149</v>
      </c>
      <c r="B176" s="40" t="str">
        <f t="shared" si="38"/>
        <v/>
      </c>
      <c r="C176" s="1" t="str">
        <f t="shared" si="39"/>
        <v/>
      </c>
      <c r="D176" s="1" t="str">
        <f t="shared" si="40"/>
        <v/>
      </c>
      <c r="E176" s="41" t="str">
        <f t="shared" si="41"/>
        <v/>
      </c>
      <c r="F176" s="26">
        <v>13</v>
      </c>
      <c r="G176" s="39">
        <f t="shared" si="33"/>
        <v>149</v>
      </c>
      <c r="H176" s="1" t="str">
        <f t="shared" si="42"/>
        <v/>
      </c>
      <c r="I176" s="1" t="str">
        <f t="shared" si="34"/>
        <v/>
      </c>
      <c r="J176" s="1" t="str">
        <f t="shared" si="34"/>
        <v/>
      </c>
      <c r="K176" s="41" t="str">
        <f t="shared" si="35"/>
        <v/>
      </c>
      <c r="L176" s="37" t="str">
        <f t="shared" si="44"/>
        <v/>
      </c>
      <c r="M176" s="6"/>
      <c r="P176" s="27">
        <f t="shared" si="45"/>
        <v>436.47811552084369</v>
      </c>
      <c r="Q176" s="27">
        <f t="shared" si="45"/>
        <v>4.4999999999999998E-2</v>
      </c>
      <c r="R176" s="38" t="str">
        <f t="shared" si="43"/>
        <v/>
      </c>
      <c r="S176" s="6"/>
    </row>
    <row r="177" spans="1:19">
      <c r="A177" s="39">
        <f t="shared" si="37"/>
        <v>150</v>
      </c>
      <c r="B177" s="40" t="str">
        <f t="shared" si="38"/>
        <v/>
      </c>
      <c r="C177" s="1" t="str">
        <f t="shared" si="39"/>
        <v/>
      </c>
      <c r="D177" s="1" t="str">
        <f t="shared" si="40"/>
        <v/>
      </c>
      <c r="E177" s="41" t="str">
        <f t="shared" si="41"/>
        <v/>
      </c>
      <c r="F177" s="26">
        <v>13</v>
      </c>
      <c r="G177" s="39">
        <f t="shared" si="33"/>
        <v>150</v>
      </c>
      <c r="H177" s="1" t="str">
        <f t="shared" si="42"/>
        <v/>
      </c>
      <c r="I177" s="1" t="str">
        <f t="shared" si="34"/>
        <v/>
      </c>
      <c r="J177" s="1" t="str">
        <f t="shared" si="34"/>
        <v/>
      </c>
      <c r="K177" s="41" t="str">
        <f t="shared" si="35"/>
        <v/>
      </c>
      <c r="L177" s="37" t="str">
        <f t="shared" si="44"/>
        <v/>
      </c>
      <c r="M177" s="6"/>
      <c r="P177" s="27">
        <f t="shared" si="45"/>
        <v>436.47811552084369</v>
      </c>
      <c r="Q177" s="27">
        <f t="shared" si="45"/>
        <v>4.4999999999999998E-2</v>
      </c>
      <c r="R177" s="38" t="str">
        <f t="shared" si="43"/>
        <v/>
      </c>
      <c r="S177" s="6"/>
    </row>
    <row r="178" spans="1:19">
      <c r="A178" s="39">
        <f t="shared" si="37"/>
        <v>151</v>
      </c>
      <c r="B178" s="40" t="str">
        <f t="shared" si="38"/>
        <v/>
      </c>
      <c r="C178" s="1" t="str">
        <f t="shared" si="39"/>
        <v/>
      </c>
      <c r="D178" s="1" t="str">
        <f t="shared" si="40"/>
        <v/>
      </c>
      <c r="E178" s="41" t="str">
        <f t="shared" si="41"/>
        <v/>
      </c>
      <c r="F178" s="26">
        <v>13</v>
      </c>
      <c r="G178" s="39">
        <f t="shared" si="33"/>
        <v>151</v>
      </c>
      <c r="H178" s="1" t="str">
        <f t="shared" si="42"/>
        <v/>
      </c>
      <c r="I178" s="1" t="str">
        <f t="shared" si="34"/>
        <v/>
      </c>
      <c r="J178" s="1" t="str">
        <f t="shared" si="34"/>
        <v/>
      </c>
      <c r="K178" s="41" t="str">
        <f t="shared" si="35"/>
        <v/>
      </c>
      <c r="L178" s="37" t="str">
        <f t="shared" si="44"/>
        <v/>
      </c>
      <c r="M178" s="6"/>
      <c r="P178" s="27">
        <f t="shared" si="45"/>
        <v>436.47811552084369</v>
      </c>
      <c r="Q178" s="27">
        <f t="shared" si="45"/>
        <v>4.4999999999999998E-2</v>
      </c>
      <c r="R178" s="38" t="str">
        <f t="shared" si="43"/>
        <v/>
      </c>
      <c r="S178" s="6"/>
    </row>
    <row r="179" spans="1:19">
      <c r="A179" s="39">
        <f t="shared" si="37"/>
        <v>152</v>
      </c>
      <c r="B179" s="40" t="str">
        <f t="shared" si="38"/>
        <v/>
      </c>
      <c r="C179" s="1" t="str">
        <f t="shared" si="39"/>
        <v/>
      </c>
      <c r="D179" s="1" t="str">
        <f t="shared" si="40"/>
        <v/>
      </c>
      <c r="E179" s="41" t="str">
        <f t="shared" si="41"/>
        <v/>
      </c>
      <c r="F179" s="26">
        <v>13</v>
      </c>
      <c r="G179" s="39">
        <f t="shared" si="33"/>
        <v>152</v>
      </c>
      <c r="H179" s="1" t="str">
        <f t="shared" si="42"/>
        <v/>
      </c>
      <c r="I179" s="1" t="str">
        <f t="shared" si="34"/>
        <v/>
      </c>
      <c r="J179" s="1" t="str">
        <f t="shared" si="34"/>
        <v/>
      </c>
      <c r="K179" s="41" t="str">
        <f t="shared" si="35"/>
        <v/>
      </c>
      <c r="L179" s="37" t="str">
        <f t="shared" si="44"/>
        <v/>
      </c>
      <c r="M179" s="6"/>
      <c r="P179" s="27">
        <f t="shared" si="45"/>
        <v>436.47811552084369</v>
      </c>
      <c r="Q179" s="27">
        <f t="shared" si="45"/>
        <v>4.4999999999999998E-2</v>
      </c>
      <c r="R179" s="38" t="str">
        <f t="shared" si="43"/>
        <v/>
      </c>
      <c r="S179" s="6"/>
    </row>
    <row r="180" spans="1:19">
      <c r="A180" s="39">
        <f t="shared" si="37"/>
        <v>153</v>
      </c>
      <c r="B180" s="40" t="str">
        <f t="shared" si="38"/>
        <v/>
      </c>
      <c r="C180" s="1" t="str">
        <f t="shared" si="39"/>
        <v/>
      </c>
      <c r="D180" s="1" t="str">
        <f t="shared" si="40"/>
        <v/>
      </c>
      <c r="E180" s="41" t="str">
        <f t="shared" si="41"/>
        <v/>
      </c>
      <c r="F180" s="26">
        <v>13</v>
      </c>
      <c r="G180" s="39">
        <f t="shared" si="33"/>
        <v>153</v>
      </c>
      <c r="H180" s="1" t="str">
        <f t="shared" si="42"/>
        <v/>
      </c>
      <c r="I180" s="1" t="str">
        <f t="shared" si="34"/>
        <v/>
      </c>
      <c r="J180" s="1" t="str">
        <f t="shared" si="34"/>
        <v/>
      </c>
      <c r="K180" s="41" t="str">
        <f t="shared" si="35"/>
        <v/>
      </c>
      <c r="L180" s="37" t="str">
        <f t="shared" si="44"/>
        <v/>
      </c>
      <c r="M180" s="6"/>
      <c r="P180" s="27">
        <f t="shared" si="45"/>
        <v>436.47811552084369</v>
      </c>
      <c r="Q180" s="27">
        <f t="shared" si="45"/>
        <v>4.4999999999999998E-2</v>
      </c>
      <c r="R180" s="38" t="str">
        <f t="shared" si="43"/>
        <v/>
      </c>
      <c r="S180" s="6"/>
    </row>
    <row r="181" spans="1:19">
      <c r="A181" s="39">
        <f t="shared" si="37"/>
        <v>154</v>
      </c>
      <c r="B181" s="40" t="str">
        <f t="shared" si="38"/>
        <v/>
      </c>
      <c r="C181" s="1" t="str">
        <f t="shared" si="39"/>
        <v/>
      </c>
      <c r="D181" s="1" t="str">
        <f t="shared" si="40"/>
        <v/>
      </c>
      <c r="E181" s="41" t="str">
        <f t="shared" si="41"/>
        <v/>
      </c>
      <c r="F181" s="26">
        <v>13</v>
      </c>
      <c r="G181" s="39">
        <f t="shared" si="33"/>
        <v>154</v>
      </c>
      <c r="H181" s="1" t="str">
        <f t="shared" si="42"/>
        <v/>
      </c>
      <c r="I181" s="1" t="str">
        <f t="shared" si="34"/>
        <v/>
      </c>
      <c r="J181" s="1" t="str">
        <f t="shared" si="34"/>
        <v/>
      </c>
      <c r="K181" s="41" t="str">
        <f t="shared" si="35"/>
        <v/>
      </c>
      <c r="L181" s="37" t="str">
        <f t="shared" si="44"/>
        <v/>
      </c>
      <c r="M181" s="6"/>
      <c r="P181" s="27">
        <f t="shared" si="45"/>
        <v>436.47811552084369</v>
      </c>
      <c r="Q181" s="27">
        <f t="shared" si="45"/>
        <v>4.4999999999999998E-2</v>
      </c>
      <c r="R181" s="38" t="str">
        <f t="shared" si="43"/>
        <v/>
      </c>
      <c r="S181" s="6"/>
    </row>
    <row r="182" spans="1:19">
      <c r="A182" s="39">
        <f t="shared" si="37"/>
        <v>155</v>
      </c>
      <c r="B182" s="40" t="str">
        <f t="shared" si="38"/>
        <v/>
      </c>
      <c r="C182" s="1" t="str">
        <f t="shared" si="39"/>
        <v/>
      </c>
      <c r="D182" s="1" t="str">
        <f t="shared" si="40"/>
        <v/>
      </c>
      <c r="E182" s="41" t="str">
        <f t="shared" si="41"/>
        <v/>
      </c>
      <c r="F182" s="26">
        <v>13</v>
      </c>
      <c r="G182" s="39">
        <f t="shared" si="33"/>
        <v>155</v>
      </c>
      <c r="H182" s="1" t="str">
        <f t="shared" si="42"/>
        <v/>
      </c>
      <c r="I182" s="1" t="str">
        <f t="shared" si="34"/>
        <v/>
      </c>
      <c r="J182" s="1" t="str">
        <f t="shared" si="34"/>
        <v/>
      </c>
      <c r="K182" s="41" t="str">
        <f t="shared" si="35"/>
        <v/>
      </c>
      <c r="L182" s="37" t="str">
        <f t="shared" si="44"/>
        <v/>
      </c>
      <c r="M182" s="6"/>
      <c r="P182" s="27">
        <f t="shared" si="45"/>
        <v>436.47811552084369</v>
      </c>
      <c r="Q182" s="27">
        <f t="shared" si="45"/>
        <v>4.4999999999999998E-2</v>
      </c>
      <c r="R182" s="38" t="str">
        <f t="shared" si="43"/>
        <v/>
      </c>
      <c r="S182" s="6"/>
    </row>
    <row r="183" spans="1:19" ht="15.75" thickBot="1">
      <c r="A183" s="42">
        <f t="shared" si="37"/>
        <v>156</v>
      </c>
      <c r="B183" s="43" t="str">
        <f t="shared" si="38"/>
        <v/>
      </c>
      <c r="C183" s="44" t="str">
        <f t="shared" si="39"/>
        <v/>
      </c>
      <c r="D183" s="44" t="str">
        <f t="shared" si="40"/>
        <v/>
      </c>
      <c r="E183" s="45" t="str">
        <f t="shared" si="41"/>
        <v/>
      </c>
      <c r="F183" s="26">
        <v>13</v>
      </c>
      <c r="G183" s="42">
        <f t="shared" si="33"/>
        <v>156</v>
      </c>
      <c r="H183" s="44" t="str">
        <f t="shared" si="42"/>
        <v/>
      </c>
      <c r="I183" s="44" t="str">
        <f t="shared" si="34"/>
        <v/>
      </c>
      <c r="J183" s="44" t="str">
        <f t="shared" si="34"/>
        <v/>
      </c>
      <c r="K183" s="45" t="str">
        <f t="shared" si="35"/>
        <v/>
      </c>
      <c r="L183" s="46" t="str">
        <f t="shared" si="44"/>
        <v/>
      </c>
      <c r="M183" s="6"/>
      <c r="P183" s="27">
        <f t="shared" si="45"/>
        <v>436.47811552084369</v>
      </c>
      <c r="Q183" s="27">
        <f t="shared" si="45"/>
        <v>4.4999999999999998E-2</v>
      </c>
      <c r="R183" s="38" t="str">
        <f t="shared" si="43"/>
        <v/>
      </c>
      <c r="S183" s="6"/>
    </row>
    <row r="184" spans="1:19">
      <c r="A184" s="33">
        <f t="shared" si="37"/>
        <v>157</v>
      </c>
      <c r="B184" s="34" t="str">
        <f t="shared" si="38"/>
        <v/>
      </c>
      <c r="C184" s="35" t="str">
        <f t="shared" si="39"/>
        <v/>
      </c>
      <c r="D184" s="35" t="str">
        <f t="shared" si="40"/>
        <v/>
      </c>
      <c r="E184" s="36" t="str">
        <f t="shared" si="41"/>
        <v/>
      </c>
      <c r="F184" s="26">
        <v>14</v>
      </c>
      <c r="G184" s="33">
        <f t="shared" si="33"/>
        <v>157</v>
      </c>
      <c r="H184" s="35" t="str">
        <f t="shared" si="42"/>
        <v/>
      </c>
      <c r="I184" s="35" t="str">
        <f t="shared" si="34"/>
        <v/>
      </c>
      <c r="J184" s="35" t="str">
        <f t="shared" si="34"/>
        <v/>
      </c>
      <c r="K184" s="36" t="str">
        <f t="shared" si="35"/>
        <v/>
      </c>
      <c r="L184" s="47" t="str">
        <f t="shared" si="44"/>
        <v/>
      </c>
      <c r="M184" s="6"/>
      <c r="P184" s="27">
        <f t="shared" si="45"/>
        <v>436.47811552084369</v>
      </c>
      <c r="Q184" s="27">
        <f t="shared" si="45"/>
        <v>4.4999999999999998E-2</v>
      </c>
      <c r="R184" s="38" t="str">
        <f t="shared" si="43"/>
        <v/>
      </c>
      <c r="S184" s="6"/>
    </row>
    <row r="185" spans="1:19">
      <c r="A185" s="39">
        <f t="shared" si="37"/>
        <v>158</v>
      </c>
      <c r="B185" s="40" t="str">
        <f t="shared" si="38"/>
        <v/>
      </c>
      <c r="C185" s="1" t="str">
        <f t="shared" si="39"/>
        <v/>
      </c>
      <c r="D185" s="1" t="str">
        <f t="shared" si="40"/>
        <v/>
      </c>
      <c r="E185" s="41" t="str">
        <f t="shared" si="41"/>
        <v/>
      </c>
      <c r="F185" s="26">
        <v>14</v>
      </c>
      <c r="G185" s="39">
        <f t="shared" si="33"/>
        <v>158</v>
      </c>
      <c r="H185" s="1" t="str">
        <f t="shared" si="42"/>
        <v/>
      </c>
      <c r="I185" s="1" t="str">
        <f t="shared" si="34"/>
        <v/>
      </c>
      <c r="J185" s="1" t="str">
        <f t="shared" si="34"/>
        <v/>
      </c>
      <c r="K185" s="41" t="str">
        <f t="shared" si="35"/>
        <v/>
      </c>
      <c r="L185" s="37" t="str">
        <f t="shared" si="44"/>
        <v/>
      </c>
      <c r="M185" s="6"/>
      <c r="P185" s="27">
        <f t="shared" si="45"/>
        <v>436.47811552084369</v>
      </c>
      <c r="Q185" s="27">
        <f t="shared" si="45"/>
        <v>4.4999999999999998E-2</v>
      </c>
      <c r="R185" s="38" t="str">
        <f t="shared" si="43"/>
        <v/>
      </c>
      <c r="S185" s="6"/>
    </row>
    <row r="186" spans="1:19">
      <c r="A186" s="39">
        <f t="shared" si="37"/>
        <v>159</v>
      </c>
      <c r="B186" s="40" t="str">
        <f t="shared" si="38"/>
        <v/>
      </c>
      <c r="C186" s="1" t="str">
        <f t="shared" si="39"/>
        <v/>
      </c>
      <c r="D186" s="1" t="str">
        <f t="shared" si="40"/>
        <v/>
      </c>
      <c r="E186" s="41" t="str">
        <f t="shared" si="41"/>
        <v/>
      </c>
      <c r="F186" s="26">
        <v>14</v>
      </c>
      <c r="G186" s="39">
        <f t="shared" si="33"/>
        <v>159</v>
      </c>
      <c r="H186" s="1" t="str">
        <f t="shared" si="42"/>
        <v/>
      </c>
      <c r="I186" s="1" t="str">
        <f t="shared" si="34"/>
        <v/>
      </c>
      <c r="J186" s="1" t="str">
        <f t="shared" si="34"/>
        <v/>
      </c>
      <c r="K186" s="41" t="str">
        <f t="shared" si="35"/>
        <v/>
      </c>
      <c r="L186" s="37" t="str">
        <f t="shared" si="44"/>
        <v/>
      </c>
      <c r="M186" s="6"/>
      <c r="P186" s="27">
        <f t="shared" si="45"/>
        <v>436.47811552084369</v>
      </c>
      <c r="Q186" s="27">
        <f t="shared" si="45"/>
        <v>4.4999999999999998E-2</v>
      </c>
      <c r="R186" s="38" t="str">
        <f t="shared" si="43"/>
        <v/>
      </c>
      <c r="S186" s="6"/>
    </row>
    <row r="187" spans="1:19">
      <c r="A187" s="39">
        <f t="shared" si="37"/>
        <v>160</v>
      </c>
      <c r="B187" s="40" t="str">
        <f t="shared" si="38"/>
        <v/>
      </c>
      <c r="C187" s="1" t="str">
        <f t="shared" si="39"/>
        <v/>
      </c>
      <c r="D187" s="1" t="str">
        <f t="shared" si="40"/>
        <v/>
      </c>
      <c r="E187" s="41" t="str">
        <f t="shared" si="41"/>
        <v/>
      </c>
      <c r="F187" s="26">
        <v>14</v>
      </c>
      <c r="G187" s="39">
        <f t="shared" si="33"/>
        <v>160</v>
      </c>
      <c r="H187" s="1" t="str">
        <f t="shared" si="42"/>
        <v/>
      </c>
      <c r="I187" s="1" t="str">
        <f t="shared" si="34"/>
        <v/>
      </c>
      <c r="J187" s="1" t="str">
        <f t="shared" si="34"/>
        <v/>
      </c>
      <c r="K187" s="41" t="str">
        <f t="shared" si="35"/>
        <v/>
      </c>
      <c r="L187" s="37" t="str">
        <f t="shared" si="44"/>
        <v/>
      </c>
      <c r="M187" s="6"/>
      <c r="P187" s="27">
        <f t="shared" si="45"/>
        <v>436.47811552084369</v>
      </c>
      <c r="Q187" s="27">
        <f t="shared" si="45"/>
        <v>4.4999999999999998E-2</v>
      </c>
      <c r="R187" s="38" t="str">
        <f t="shared" si="43"/>
        <v/>
      </c>
      <c r="S187" s="6"/>
    </row>
    <row r="188" spans="1:19">
      <c r="A188" s="39">
        <f t="shared" si="37"/>
        <v>161</v>
      </c>
      <c r="B188" s="40" t="str">
        <f t="shared" si="38"/>
        <v/>
      </c>
      <c r="C188" s="1" t="str">
        <f t="shared" si="39"/>
        <v/>
      </c>
      <c r="D188" s="1" t="str">
        <f t="shared" si="40"/>
        <v/>
      </c>
      <c r="E188" s="41" t="str">
        <f t="shared" si="41"/>
        <v/>
      </c>
      <c r="F188" s="26">
        <v>14</v>
      </c>
      <c r="G188" s="39">
        <f t="shared" si="33"/>
        <v>161</v>
      </c>
      <c r="H188" s="1" t="str">
        <f t="shared" si="42"/>
        <v/>
      </c>
      <c r="I188" s="1" t="str">
        <f t="shared" si="34"/>
        <v/>
      </c>
      <c r="J188" s="1" t="str">
        <f t="shared" si="34"/>
        <v/>
      </c>
      <c r="K188" s="41" t="str">
        <f t="shared" si="35"/>
        <v/>
      </c>
      <c r="L188" s="37" t="str">
        <f t="shared" si="44"/>
        <v/>
      </c>
      <c r="M188" s="6"/>
      <c r="P188" s="27">
        <f t="shared" ref="P188:Q203" si="46">P187</f>
        <v>436.47811552084369</v>
      </c>
      <c r="Q188" s="27">
        <f t="shared" si="46"/>
        <v>4.4999999999999998E-2</v>
      </c>
      <c r="R188" s="38" t="str">
        <f t="shared" si="43"/>
        <v/>
      </c>
      <c r="S188" s="6"/>
    </row>
    <row r="189" spans="1:19">
      <c r="A189" s="39">
        <f t="shared" si="37"/>
        <v>162</v>
      </c>
      <c r="B189" s="40" t="str">
        <f t="shared" si="38"/>
        <v/>
      </c>
      <c r="C189" s="1" t="str">
        <f t="shared" si="39"/>
        <v/>
      </c>
      <c r="D189" s="1" t="str">
        <f t="shared" si="40"/>
        <v/>
      </c>
      <c r="E189" s="41" t="str">
        <f t="shared" si="41"/>
        <v/>
      </c>
      <c r="F189" s="26">
        <v>14</v>
      </c>
      <c r="G189" s="39">
        <f t="shared" si="33"/>
        <v>162</v>
      </c>
      <c r="H189" s="1" t="str">
        <f t="shared" si="42"/>
        <v/>
      </c>
      <c r="I189" s="1" t="str">
        <f t="shared" si="34"/>
        <v/>
      </c>
      <c r="J189" s="1" t="str">
        <f t="shared" si="34"/>
        <v/>
      </c>
      <c r="K189" s="41" t="str">
        <f t="shared" si="35"/>
        <v/>
      </c>
      <c r="L189" s="37" t="str">
        <f t="shared" si="44"/>
        <v/>
      </c>
      <c r="M189" s="6"/>
      <c r="P189" s="27">
        <f t="shared" si="46"/>
        <v>436.47811552084369</v>
      </c>
      <c r="Q189" s="27">
        <f t="shared" si="46"/>
        <v>4.4999999999999998E-2</v>
      </c>
      <c r="R189" s="38" t="str">
        <f t="shared" si="43"/>
        <v/>
      </c>
      <c r="S189" s="6"/>
    </row>
    <row r="190" spans="1:19">
      <c r="A190" s="39">
        <f t="shared" si="37"/>
        <v>163</v>
      </c>
      <c r="B190" s="40" t="str">
        <f t="shared" si="38"/>
        <v/>
      </c>
      <c r="C190" s="1" t="str">
        <f t="shared" si="39"/>
        <v/>
      </c>
      <c r="D190" s="1" t="str">
        <f t="shared" si="40"/>
        <v/>
      </c>
      <c r="E190" s="41" t="str">
        <f t="shared" si="41"/>
        <v/>
      </c>
      <c r="F190" s="26">
        <v>14</v>
      </c>
      <c r="G190" s="39">
        <f t="shared" si="33"/>
        <v>163</v>
      </c>
      <c r="H190" s="1" t="str">
        <f t="shared" si="42"/>
        <v/>
      </c>
      <c r="I190" s="1" t="str">
        <f t="shared" si="34"/>
        <v/>
      </c>
      <c r="J190" s="1" t="str">
        <f t="shared" si="34"/>
        <v/>
      </c>
      <c r="K190" s="41" t="str">
        <f t="shared" si="35"/>
        <v/>
      </c>
      <c r="L190" s="37" t="str">
        <f t="shared" si="44"/>
        <v/>
      </c>
      <c r="M190" s="6"/>
      <c r="P190" s="27">
        <f t="shared" si="46"/>
        <v>436.47811552084369</v>
      </c>
      <c r="Q190" s="27">
        <f t="shared" si="46"/>
        <v>4.4999999999999998E-2</v>
      </c>
      <c r="R190" s="38" t="str">
        <f t="shared" si="43"/>
        <v/>
      </c>
      <c r="S190" s="6"/>
    </row>
    <row r="191" spans="1:19">
      <c r="A191" s="39">
        <f t="shared" si="37"/>
        <v>164</v>
      </c>
      <c r="B191" s="40" t="str">
        <f t="shared" si="38"/>
        <v/>
      </c>
      <c r="C191" s="1" t="str">
        <f t="shared" si="39"/>
        <v/>
      </c>
      <c r="D191" s="1" t="str">
        <f t="shared" si="40"/>
        <v/>
      </c>
      <c r="E191" s="41" t="str">
        <f t="shared" si="41"/>
        <v/>
      </c>
      <c r="F191" s="26">
        <v>14</v>
      </c>
      <c r="G191" s="39">
        <f t="shared" si="33"/>
        <v>164</v>
      </c>
      <c r="H191" s="1" t="str">
        <f t="shared" si="42"/>
        <v/>
      </c>
      <c r="I191" s="1" t="str">
        <f t="shared" si="34"/>
        <v/>
      </c>
      <c r="J191" s="1" t="str">
        <f t="shared" si="34"/>
        <v/>
      </c>
      <c r="K191" s="41" t="str">
        <f t="shared" si="35"/>
        <v/>
      </c>
      <c r="L191" s="37" t="str">
        <f t="shared" si="44"/>
        <v/>
      </c>
      <c r="M191" s="6"/>
      <c r="P191" s="27">
        <f t="shared" si="46"/>
        <v>436.47811552084369</v>
      </c>
      <c r="Q191" s="27">
        <f t="shared" si="46"/>
        <v>4.4999999999999998E-2</v>
      </c>
      <c r="R191" s="38" t="str">
        <f t="shared" si="43"/>
        <v/>
      </c>
      <c r="S191" s="6"/>
    </row>
    <row r="192" spans="1:19">
      <c r="A192" s="39">
        <f t="shared" si="37"/>
        <v>165</v>
      </c>
      <c r="B192" s="40" t="str">
        <f t="shared" si="38"/>
        <v/>
      </c>
      <c r="C192" s="1" t="str">
        <f t="shared" si="39"/>
        <v/>
      </c>
      <c r="D192" s="1" t="str">
        <f t="shared" si="40"/>
        <v/>
      </c>
      <c r="E192" s="41" t="str">
        <f t="shared" si="41"/>
        <v/>
      </c>
      <c r="F192" s="26">
        <v>14</v>
      </c>
      <c r="G192" s="39">
        <f t="shared" si="33"/>
        <v>165</v>
      </c>
      <c r="H192" s="1" t="str">
        <f t="shared" si="42"/>
        <v/>
      </c>
      <c r="I192" s="1" t="str">
        <f t="shared" si="34"/>
        <v/>
      </c>
      <c r="J192" s="1" t="str">
        <f t="shared" si="34"/>
        <v/>
      </c>
      <c r="K192" s="41" t="str">
        <f t="shared" si="35"/>
        <v/>
      </c>
      <c r="L192" s="37" t="str">
        <f t="shared" si="44"/>
        <v/>
      </c>
      <c r="M192" s="6"/>
      <c r="P192" s="27">
        <f t="shared" si="46"/>
        <v>436.47811552084369</v>
      </c>
      <c r="Q192" s="27">
        <f t="shared" si="46"/>
        <v>4.4999999999999998E-2</v>
      </c>
      <c r="R192" s="38" t="str">
        <f t="shared" si="43"/>
        <v/>
      </c>
      <c r="S192" s="6"/>
    </row>
    <row r="193" spans="1:19">
      <c r="A193" s="39">
        <f t="shared" si="37"/>
        <v>166</v>
      </c>
      <c r="B193" s="40" t="str">
        <f t="shared" si="38"/>
        <v/>
      </c>
      <c r="C193" s="1" t="str">
        <f t="shared" si="39"/>
        <v/>
      </c>
      <c r="D193" s="1" t="str">
        <f t="shared" si="40"/>
        <v/>
      </c>
      <c r="E193" s="41" t="str">
        <f t="shared" si="41"/>
        <v/>
      </c>
      <c r="F193" s="26">
        <v>14</v>
      </c>
      <c r="G193" s="39">
        <f t="shared" si="33"/>
        <v>166</v>
      </c>
      <c r="H193" s="1" t="str">
        <f t="shared" si="42"/>
        <v/>
      </c>
      <c r="I193" s="1" t="str">
        <f t="shared" si="34"/>
        <v/>
      </c>
      <c r="J193" s="1" t="str">
        <f t="shared" si="34"/>
        <v/>
      </c>
      <c r="K193" s="41" t="str">
        <f t="shared" si="35"/>
        <v/>
      </c>
      <c r="L193" s="37" t="str">
        <f t="shared" si="44"/>
        <v/>
      </c>
      <c r="M193" s="6"/>
      <c r="P193" s="27">
        <f t="shared" si="46"/>
        <v>436.47811552084369</v>
      </c>
      <c r="Q193" s="27">
        <f t="shared" si="46"/>
        <v>4.4999999999999998E-2</v>
      </c>
      <c r="R193" s="38" t="str">
        <f t="shared" si="43"/>
        <v/>
      </c>
      <c r="S193" s="6"/>
    </row>
    <row r="194" spans="1:19">
      <c r="A194" s="39">
        <f t="shared" si="37"/>
        <v>167</v>
      </c>
      <c r="B194" s="40" t="str">
        <f t="shared" si="38"/>
        <v/>
      </c>
      <c r="C194" s="1" t="str">
        <f t="shared" si="39"/>
        <v/>
      </c>
      <c r="D194" s="1" t="str">
        <f t="shared" si="40"/>
        <v/>
      </c>
      <c r="E194" s="41" t="str">
        <f t="shared" si="41"/>
        <v/>
      </c>
      <c r="F194" s="26">
        <v>14</v>
      </c>
      <c r="G194" s="39">
        <f t="shared" si="33"/>
        <v>167</v>
      </c>
      <c r="H194" s="1" t="str">
        <f t="shared" si="42"/>
        <v/>
      </c>
      <c r="I194" s="1" t="str">
        <f t="shared" si="34"/>
        <v/>
      </c>
      <c r="J194" s="1" t="str">
        <f t="shared" si="34"/>
        <v/>
      </c>
      <c r="K194" s="41" t="str">
        <f t="shared" si="35"/>
        <v/>
      </c>
      <c r="L194" s="37" t="str">
        <f t="shared" si="44"/>
        <v/>
      </c>
      <c r="M194" s="6"/>
      <c r="P194" s="27">
        <f t="shared" si="46"/>
        <v>436.47811552084369</v>
      </c>
      <c r="Q194" s="27">
        <f t="shared" si="46"/>
        <v>4.4999999999999998E-2</v>
      </c>
      <c r="R194" s="38" t="str">
        <f t="shared" si="43"/>
        <v/>
      </c>
      <c r="S194" s="6"/>
    </row>
    <row r="195" spans="1:19" ht="15.75" thickBot="1">
      <c r="A195" s="42">
        <f t="shared" si="37"/>
        <v>168</v>
      </c>
      <c r="B195" s="43" t="str">
        <f t="shared" si="38"/>
        <v/>
      </c>
      <c r="C195" s="44" t="str">
        <f t="shared" si="39"/>
        <v/>
      </c>
      <c r="D195" s="44" t="str">
        <f t="shared" si="40"/>
        <v/>
      </c>
      <c r="E195" s="45" t="str">
        <f t="shared" si="41"/>
        <v/>
      </c>
      <c r="F195" s="26">
        <v>14</v>
      </c>
      <c r="G195" s="42">
        <f t="shared" si="33"/>
        <v>168</v>
      </c>
      <c r="H195" s="44" t="str">
        <f t="shared" si="42"/>
        <v/>
      </c>
      <c r="I195" s="44" t="str">
        <f t="shared" si="34"/>
        <v/>
      </c>
      <c r="J195" s="44" t="str">
        <f t="shared" si="34"/>
        <v/>
      </c>
      <c r="K195" s="45" t="str">
        <f t="shared" si="35"/>
        <v/>
      </c>
      <c r="L195" s="46" t="str">
        <f t="shared" si="44"/>
        <v/>
      </c>
      <c r="M195" s="6"/>
      <c r="P195" s="27">
        <f t="shared" si="46"/>
        <v>436.47811552084369</v>
      </c>
      <c r="Q195" s="27">
        <f t="shared" si="46"/>
        <v>4.4999999999999998E-2</v>
      </c>
      <c r="R195" s="38" t="str">
        <f t="shared" si="43"/>
        <v/>
      </c>
      <c r="S195" s="6"/>
    </row>
    <row r="196" spans="1:19">
      <c r="A196" s="33">
        <f t="shared" si="37"/>
        <v>169</v>
      </c>
      <c r="B196" s="34" t="str">
        <f t="shared" si="38"/>
        <v/>
      </c>
      <c r="C196" s="35" t="str">
        <f t="shared" si="39"/>
        <v/>
      </c>
      <c r="D196" s="35" t="str">
        <f t="shared" si="40"/>
        <v/>
      </c>
      <c r="E196" s="36" t="str">
        <f t="shared" si="41"/>
        <v/>
      </c>
      <c r="F196" s="26">
        <v>15</v>
      </c>
      <c r="G196" s="33">
        <f t="shared" si="33"/>
        <v>169</v>
      </c>
      <c r="H196" s="35" t="str">
        <f t="shared" si="42"/>
        <v/>
      </c>
      <c r="I196" s="35" t="str">
        <f t="shared" si="34"/>
        <v/>
      </c>
      <c r="J196" s="35" t="str">
        <f t="shared" si="34"/>
        <v/>
      </c>
      <c r="K196" s="36" t="str">
        <f t="shared" si="35"/>
        <v/>
      </c>
      <c r="L196" s="47" t="str">
        <f t="shared" si="44"/>
        <v/>
      </c>
      <c r="M196" s="6"/>
      <c r="P196" s="27">
        <f t="shared" si="46"/>
        <v>436.47811552084369</v>
      </c>
      <c r="Q196" s="27">
        <f t="shared" si="46"/>
        <v>4.4999999999999998E-2</v>
      </c>
      <c r="R196" s="38" t="str">
        <f t="shared" si="43"/>
        <v/>
      </c>
      <c r="S196" s="6"/>
    </row>
    <row r="197" spans="1:19">
      <c r="A197" s="39">
        <f t="shared" si="37"/>
        <v>170</v>
      </c>
      <c r="B197" s="40" t="str">
        <f t="shared" si="38"/>
        <v/>
      </c>
      <c r="C197" s="1" t="str">
        <f t="shared" si="39"/>
        <v/>
      </c>
      <c r="D197" s="1" t="str">
        <f t="shared" si="40"/>
        <v/>
      </c>
      <c r="E197" s="41" t="str">
        <f t="shared" si="41"/>
        <v/>
      </c>
      <c r="F197" s="26">
        <v>15</v>
      </c>
      <c r="G197" s="39">
        <f t="shared" si="33"/>
        <v>170</v>
      </c>
      <c r="H197" s="1" t="str">
        <f t="shared" si="42"/>
        <v/>
      </c>
      <c r="I197" s="1" t="str">
        <f t="shared" si="34"/>
        <v/>
      </c>
      <c r="J197" s="1" t="str">
        <f t="shared" si="34"/>
        <v/>
      </c>
      <c r="K197" s="41" t="str">
        <f t="shared" si="35"/>
        <v/>
      </c>
      <c r="L197" s="37" t="str">
        <f t="shared" si="44"/>
        <v/>
      </c>
      <c r="M197" s="6"/>
      <c r="P197" s="27">
        <f t="shared" si="46"/>
        <v>436.47811552084369</v>
      </c>
      <c r="Q197" s="27">
        <f t="shared" si="46"/>
        <v>4.4999999999999998E-2</v>
      </c>
      <c r="R197" s="38" t="str">
        <f t="shared" si="43"/>
        <v/>
      </c>
      <c r="S197" s="6"/>
    </row>
    <row r="198" spans="1:19">
      <c r="A198" s="39">
        <f t="shared" si="37"/>
        <v>171</v>
      </c>
      <c r="B198" s="40" t="str">
        <f t="shared" si="38"/>
        <v/>
      </c>
      <c r="C198" s="1" t="str">
        <f t="shared" si="39"/>
        <v/>
      </c>
      <c r="D198" s="1" t="str">
        <f t="shared" si="40"/>
        <v/>
      </c>
      <c r="E198" s="41" t="str">
        <f t="shared" si="41"/>
        <v/>
      </c>
      <c r="F198" s="26">
        <v>15</v>
      </c>
      <c r="G198" s="39">
        <f t="shared" si="33"/>
        <v>171</v>
      </c>
      <c r="H198" s="1" t="str">
        <f t="shared" si="42"/>
        <v/>
      </c>
      <c r="I198" s="1" t="str">
        <f t="shared" si="34"/>
        <v/>
      </c>
      <c r="J198" s="1" t="str">
        <f t="shared" si="34"/>
        <v/>
      </c>
      <c r="K198" s="41" t="str">
        <f t="shared" si="35"/>
        <v/>
      </c>
      <c r="L198" s="37" t="str">
        <f t="shared" si="44"/>
        <v/>
      </c>
      <c r="M198" s="6"/>
      <c r="P198" s="27">
        <f t="shared" si="46"/>
        <v>436.47811552084369</v>
      </c>
      <c r="Q198" s="27">
        <f t="shared" si="46"/>
        <v>4.4999999999999998E-2</v>
      </c>
      <c r="R198" s="38" t="str">
        <f t="shared" si="43"/>
        <v/>
      </c>
      <c r="S198" s="6"/>
    </row>
    <row r="199" spans="1:19">
      <c r="A199" s="39">
        <f t="shared" si="37"/>
        <v>172</v>
      </c>
      <c r="B199" s="40" t="str">
        <f t="shared" si="38"/>
        <v/>
      </c>
      <c r="C199" s="1" t="str">
        <f t="shared" si="39"/>
        <v/>
      </c>
      <c r="D199" s="1" t="str">
        <f t="shared" si="40"/>
        <v/>
      </c>
      <c r="E199" s="41" t="str">
        <f t="shared" si="41"/>
        <v/>
      </c>
      <c r="F199" s="26">
        <v>15</v>
      </c>
      <c r="G199" s="39">
        <f t="shared" si="33"/>
        <v>172</v>
      </c>
      <c r="H199" s="1" t="str">
        <f t="shared" si="42"/>
        <v/>
      </c>
      <c r="I199" s="1" t="str">
        <f t="shared" si="34"/>
        <v/>
      </c>
      <c r="J199" s="1" t="str">
        <f t="shared" si="34"/>
        <v/>
      </c>
      <c r="K199" s="41" t="str">
        <f t="shared" si="35"/>
        <v/>
      </c>
      <c r="L199" s="37" t="str">
        <f t="shared" si="44"/>
        <v/>
      </c>
      <c r="M199" s="6"/>
      <c r="P199" s="27">
        <f t="shared" si="46"/>
        <v>436.47811552084369</v>
      </c>
      <c r="Q199" s="27">
        <f t="shared" si="46"/>
        <v>4.4999999999999998E-2</v>
      </c>
      <c r="R199" s="38" t="str">
        <f t="shared" si="43"/>
        <v/>
      </c>
      <c r="S199" s="6"/>
    </row>
    <row r="200" spans="1:19">
      <c r="A200" s="39">
        <f t="shared" si="37"/>
        <v>173</v>
      </c>
      <c r="B200" s="40" t="str">
        <f t="shared" si="38"/>
        <v/>
      </c>
      <c r="C200" s="1" t="str">
        <f t="shared" si="39"/>
        <v/>
      </c>
      <c r="D200" s="1" t="str">
        <f t="shared" si="40"/>
        <v/>
      </c>
      <c r="E200" s="41" t="str">
        <f t="shared" si="41"/>
        <v/>
      </c>
      <c r="F200" s="26">
        <v>15</v>
      </c>
      <c r="G200" s="39">
        <f t="shared" si="33"/>
        <v>173</v>
      </c>
      <c r="H200" s="1" t="str">
        <f t="shared" si="42"/>
        <v/>
      </c>
      <c r="I200" s="1" t="str">
        <f t="shared" si="34"/>
        <v/>
      </c>
      <c r="J200" s="1" t="str">
        <f t="shared" si="34"/>
        <v/>
      </c>
      <c r="K200" s="41" t="str">
        <f t="shared" si="35"/>
        <v/>
      </c>
      <c r="L200" s="37" t="str">
        <f t="shared" si="44"/>
        <v/>
      </c>
      <c r="M200" s="6"/>
      <c r="P200" s="27">
        <f t="shared" si="46"/>
        <v>436.47811552084369</v>
      </c>
      <c r="Q200" s="27">
        <f t="shared" si="46"/>
        <v>4.4999999999999998E-2</v>
      </c>
      <c r="R200" s="38" t="str">
        <f t="shared" si="43"/>
        <v/>
      </c>
      <c r="S200" s="6"/>
    </row>
    <row r="201" spans="1:19">
      <c r="A201" s="39">
        <f t="shared" si="37"/>
        <v>174</v>
      </c>
      <c r="B201" s="40" t="str">
        <f t="shared" si="38"/>
        <v/>
      </c>
      <c r="C201" s="1" t="str">
        <f t="shared" si="39"/>
        <v/>
      </c>
      <c r="D201" s="1" t="str">
        <f t="shared" si="40"/>
        <v/>
      </c>
      <c r="E201" s="41" t="str">
        <f t="shared" si="41"/>
        <v/>
      </c>
      <c r="F201" s="26">
        <v>15</v>
      </c>
      <c r="G201" s="39">
        <f t="shared" si="33"/>
        <v>174</v>
      </c>
      <c r="H201" s="1" t="str">
        <f t="shared" si="42"/>
        <v/>
      </c>
      <c r="I201" s="1" t="str">
        <f t="shared" si="34"/>
        <v/>
      </c>
      <c r="J201" s="1" t="str">
        <f t="shared" si="34"/>
        <v/>
      </c>
      <c r="K201" s="41" t="str">
        <f t="shared" si="35"/>
        <v/>
      </c>
      <c r="L201" s="37" t="str">
        <f t="shared" si="44"/>
        <v/>
      </c>
      <c r="M201" s="6"/>
      <c r="P201" s="27">
        <f t="shared" si="46"/>
        <v>436.47811552084369</v>
      </c>
      <c r="Q201" s="27">
        <f t="shared" si="46"/>
        <v>4.4999999999999998E-2</v>
      </c>
      <c r="R201" s="38" t="str">
        <f t="shared" si="43"/>
        <v/>
      </c>
      <c r="S201" s="6"/>
    </row>
    <row r="202" spans="1:19">
      <c r="A202" s="39">
        <f t="shared" si="37"/>
        <v>175</v>
      </c>
      <c r="B202" s="40" t="str">
        <f t="shared" si="38"/>
        <v/>
      </c>
      <c r="C202" s="1" t="str">
        <f t="shared" si="39"/>
        <v/>
      </c>
      <c r="D202" s="1" t="str">
        <f t="shared" si="40"/>
        <v/>
      </c>
      <c r="E202" s="41" t="str">
        <f t="shared" si="41"/>
        <v/>
      </c>
      <c r="F202" s="26">
        <v>15</v>
      </c>
      <c r="G202" s="39">
        <f t="shared" si="33"/>
        <v>175</v>
      </c>
      <c r="H202" s="1" t="str">
        <f t="shared" si="42"/>
        <v/>
      </c>
      <c r="I202" s="1" t="str">
        <f t="shared" si="34"/>
        <v/>
      </c>
      <c r="J202" s="1" t="str">
        <f t="shared" si="34"/>
        <v/>
      </c>
      <c r="K202" s="41" t="str">
        <f t="shared" si="35"/>
        <v/>
      </c>
      <c r="L202" s="37" t="str">
        <f t="shared" si="44"/>
        <v/>
      </c>
      <c r="M202" s="6"/>
      <c r="P202" s="27">
        <f t="shared" si="46"/>
        <v>436.47811552084369</v>
      </c>
      <c r="Q202" s="27">
        <f t="shared" si="46"/>
        <v>4.4999999999999998E-2</v>
      </c>
      <c r="R202" s="38" t="str">
        <f t="shared" si="43"/>
        <v/>
      </c>
      <c r="S202" s="6"/>
    </row>
    <row r="203" spans="1:19">
      <c r="A203" s="39">
        <f t="shared" si="37"/>
        <v>176</v>
      </c>
      <c r="B203" s="40" t="str">
        <f t="shared" si="38"/>
        <v/>
      </c>
      <c r="C203" s="1" t="str">
        <f t="shared" si="39"/>
        <v/>
      </c>
      <c r="D203" s="1" t="str">
        <f t="shared" si="40"/>
        <v/>
      </c>
      <c r="E203" s="41" t="str">
        <f t="shared" si="41"/>
        <v/>
      </c>
      <c r="F203" s="26">
        <v>15</v>
      </c>
      <c r="G203" s="39">
        <f t="shared" si="33"/>
        <v>176</v>
      </c>
      <c r="H203" s="1" t="str">
        <f t="shared" si="42"/>
        <v/>
      </c>
      <c r="I203" s="1" t="str">
        <f t="shared" si="34"/>
        <v/>
      </c>
      <c r="J203" s="1" t="str">
        <f t="shared" si="34"/>
        <v/>
      </c>
      <c r="K203" s="41" t="str">
        <f t="shared" si="35"/>
        <v/>
      </c>
      <c r="L203" s="37" t="str">
        <f t="shared" si="44"/>
        <v/>
      </c>
      <c r="M203" s="6"/>
      <c r="P203" s="27">
        <f t="shared" si="46"/>
        <v>436.47811552084369</v>
      </c>
      <c r="Q203" s="27">
        <f t="shared" si="46"/>
        <v>4.4999999999999998E-2</v>
      </c>
      <c r="R203" s="38" t="str">
        <f t="shared" si="43"/>
        <v/>
      </c>
      <c r="S203" s="6"/>
    </row>
    <row r="204" spans="1:19">
      <c r="A204" s="39">
        <f t="shared" si="37"/>
        <v>177</v>
      </c>
      <c r="B204" s="40" t="str">
        <f t="shared" si="38"/>
        <v/>
      </c>
      <c r="C204" s="1" t="str">
        <f t="shared" si="39"/>
        <v/>
      </c>
      <c r="D204" s="1" t="str">
        <f t="shared" si="40"/>
        <v/>
      </c>
      <c r="E204" s="41" t="str">
        <f t="shared" si="41"/>
        <v/>
      </c>
      <c r="F204" s="26">
        <v>15</v>
      </c>
      <c r="G204" s="39">
        <f t="shared" si="33"/>
        <v>177</v>
      </c>
      <c r="H204" s="1" t="str">
        <f t="shared" si="42"/>
        <v/>
      </c>
      <c r="I204" s="1" t="str">
        <f t="shared" si="34"/>
        <v/>
      </c>
      <c r="J204" s="1" t="str">
        <f t="shared" si="34"/>
        <v/>
      </c>
      <c r="K204" s="41" t="str">
        <f t="shared" si="35"/>
        <v/>
      </c>
      <c r="L204" s="37" t="str">
        <f t="shared" si="44"/>
        <v/>
      </c>
      <c r="M204" s="6"/>
      <c r="P204" s="27">
        <f t="shared" ref="P204:Q219" si="47">P203</f>
        <v>436.47811552084369</v>
      </c>
      <c r="Q204" s="27">
        <f t="shared" si="47"/>
        <v>4.4999999999999998E-2</v>
      </c>
      <c r="R204" s="38" t="str">
        <f t="shared" si="43"/>
        <v/>
      </c>
      <c r="S204" s="6"/>
    </row>
    <row r="205" spans="1:19">
      <c r="A205" s="39">
        <f t="shared" si="37"/>
        <v>178</v>
      </c>
      <c r="B205" s="40" t="str">
        <f t="shared" si="38"/>
        <v/>
      </c>
      <c r="C205" s="1" t="str">
        <f t="shared" si="39"/>
        <v/>
      </c>
      <c r="D205" s="1" t="str">
        <f t="shared" si="40"/>
        <v/>
      </c>
      <c r="E205" s="41" t="str">
        <f t="shared" si="41"/>
        <v/>
      </c>
      <c r="F205" s="26">
        <v>15</v>
      </c>
      <c r="G205" s="39">
        <f t="shared" si="33"/>
        <v>178</v>
      </c>
      <c r="H205" s="1" t="str">
        <f t="shared" si="42"/>
        <v/>
      </c>
      <c r="I205" s="1" t="str">
        <f t="shared" si="34"/>
        <v/>
      </c>
      <c r="J205" s="1" t="str">
        <f t="shared" si="34"/>
        <v/>
      </c>
      <c r="K205" s="41" t="str">
        <f t="shared" si="35"/>
        <v/>
      </c>
      <c r="L205" s="37" t="str">
        <f t="shared" si="44"/>
        <v/>
      </c>
      <c r="M205" s="6"/>
      <c r="P205" s="27">
        <f t="shared" si="47"/>
        <v>436.47811552084369</v>
      </c>
      <c r="Q205" s="27">
        <f t="shared" si="47"/>
        <v>4.4999999999999998E-2</v>
      </c>
      <c r="R205" s="38" t="str">
        <f t="shared" si="43"/>
        <v/>
      </c>
      <c r="S205" s="6"/>
    </row>
    <row r="206" spans="1:19">
      <c r="A206" s="39">
        <f t="shared" si="37"/>
        <v>179</v>
      </c>
      <c r="B206" s="40" t="str">
        <f t="shared" si="38"/>
        <v/>
      </c>
      <c r="C206" s="1" t="str">
        <f t="shared" si="39"/>
        <v/>
      </c>
      <c r="D206" s="1" t="str">
        <f t="shared" si="40"/>
        <v/>
      </c>
      <c r="E206" s="41" t="str">
        <f t="shared" si="41"/>
        <v/>
      </c>
      <c r="F206" s="26">
        <v>15</v>
      </c>
      <c r="G206" s="39">
        <f t="shared" si="33"/>
        <v>179</v>
      </c>
      <c r="H206" s="1" t="str">
        <f t="shared" si="42"/>
        <v/>
      </c>
      <c r="I206" s="1" t="str">
        <f t="shared" si="34"/>
        <v/>
      </c>
      <c r="J206" s="1" t="str">
        <f t="shared" si="34"/>
        <v/>
      </c>
      <c r="K206" s="41" t="str">
        <f t="shared" si="35"/>
        <v/>
      </c>
      <c r="L206" s="37" t="str">
        <f t="shared" si="44"/>
        <v/>
      </c>
      <c r="M206" s="6"/>
      <c r="P206" s="27">
        <f t="shared" si="47"/>
        <v>436.47811552084369</v>
      </c>
      <c r="Q206" s="27">
        <f t="shared" si="47"/>
        <v>4.4999999999999998E-2</v>
      </c>
      <c r="R206" s="38" t="str">
        <f t="shared" si="43"/>
        <v/>
      </c>
      <c r="S206" s="6"/>
    </row>
    <row r="207" spans="1:19" ht="15.75" thickBot="1">
      <c r="A207" s="42">
        <f t="shared" si="37"/>
        <v>180</v>
      </c>
      <c r="B207" s="43" t="str">
        <f t="shared" si="38"/>
        <v/>
      </c>
      <c r="C207" s="44" t="str">
        <f t="shared" si="39"/>
        <v/>
      </c>
      <c r="D207" s="44" t="str">
        <f t="shared" si="40"/>
        <v/>
      </c>
      <c r="E207" s="45" t="str">
        <f t="shared" si="41"/>
        <v/>
      </c>
      <c r="F207" s="26">
        <v>15</v>
      </c>
      <c r="G207" s="42">
        <f t="shared" si="33"/>
        <v>180</v>
      </c>
      <c r="H207" s="44" t="str">
        <f t="shared" si="42"/>
        <v/>
      </c>
      <c r="I207" s="44" t="str">
        <f t="shared" si="34"/>
        <v/>
      </c>
      <c r="J207" s="44" t="str">
        <f t="shared" si="34"/>
        <v/>
      </c>
      <c r="K207" s="45" t="str">
        <f t="shared" si="35"/>
        <v/>
      </c>
      <c r="L207" s="46" t="str">
        <f t="shared" si="44"/>
        <v/>
      </c>
      <c r="M207" s="6"/>
      <c r="P207" s="27">
        <f t="shared" si="47"/>
        <v>436.47811552084369</v>
      </c>
      <c r="Q207" s="27">
        <f t="shared" si="47"/>
        <v>4.4999999999999998E-2</v>
      </c>
      <c r="R207" s="38" t="str">
        <f t="shared" si="43"/>
        <v/>
      </c>
      <c r="S207" s="6"/>
    </row>
    <row r="208" spans="1:19">
      <c r="A208" s="33">
        <f t="shared" si="37"/>
        <v>181</v>
      </c>
      <c r="B208" s="34" t="str">
        <f t="shared" si="38"/>
        <v/>
      </c>
      <c r="C208" s="35" t="str">
        <f t="shared" si="39"/>
        <v/>
      </c>
      <c r="D208" s="35" t="str">
        <f t="shared" si="40"/>
        <v/>
      </c>
      <c r="E208" s="36" t="str">
        <f t="shared" si="41"/>
        <v/>
      </c>
      <c r="F208" s="26">
        <v>16</v>
      </c>
      <c r="G208" s="33">
        <f t="shared" si="33"/>
        <v>181</v>
      </c>
      <c r="H208" s="35" t="str">
        <f t="shared" si="42"/>
        <v/>
      </c>
      <c r="I208" s="35" t="str">
        <f t="shared" si="34"/>
        <v/>
      </c>
      <c r="J208" s="35" t="str">
        <f t="shared" si="34"/>
        <v/>
      </c>
      <c r="K208" s="36" t="str">
        <f t="shared" si="35"/>
        <v/>
      </c>
      <c r="L208" s="47" t="str">
        <f t="shared" si="44"/>
        <v/>
      </c>
      <c r="M208" s="6"/>
      <c r="P208" s="27">
        <f t="shared" si="47"/>
        <v>436.47811552084369</v>
      </c>
      <c r="Q208" s="27">
        <f t="shared" si="47"/>
        <v>4.4999999999999998E-2</v>
      </c>
      <c r="R208" s="38" t="str">
        <f t="shared" si="43"/>
        <v/>
      </c>
      <c r="S208" s="6"/>
    </row>
    <row r="209" spans="1:19">
      <c r="A209" s="39">
        <f t="shared" si="37"/>
        <v>182</v>
      </c>
      <c r="B209" s="40" t="str">
        <f t="shared" si="38"/>
        <v/>
      </c>
      <c r="C209" s="1" t="str">
        <f t="shared" si="39"/>
        <v/>
      </c>
      <c r="D209" s="1" t="str">
        <f t="shared" si="40"/>
        <v/>
      </c>
      <c r="E209" s="41" t="str">
        <f t="shared" si="41"/>
        <v/>
      </c>
      <c r="F209" s="26">
        <v>16</v>
      </c>
      <c r="G209" s="39">
        <f t="shared" si="33"/>
        <v>182</v>
      </c>
      <c r="H209" s="1" t="str">
        <f t="shared" si="42"/>
        <v/>
      </c>
      <c r="I209" s="1" t="str">
        <f t="shared" si="34"/>
        <v/>
      </c>
      <c r="J209" s="1" t="str">
        <f t="shared" si="34"/>
        <v/>
      </c>
      <c r="K209" s="41" t="str">
        <f t="shared" si="35"/>
        <v/>
      </c>
      <c r="L209" s="37" t="str">
        <f t="shared" si="44"/>
        <v/>
      </c>
      <c r="M209" s="6"/>
      <c r="P209" s="27">
        <f t="shared" si="47"/>
        <v>436.47811552084369</v>
      </c>
      <c r="Q209" s="27">
        <f t="shared" si="47"/>
        <v>4.4999999999999998E-2</v>
      </c>
      <c r="R209" s="38" t="str">
        <f t="shared" si="43"/>
        <v/>
      </c>
      <c r="S209" s="6"/>
    </row>
    <row r="210" spans="1:19">
      <c r="A210" s="39">
        <f t="shared" si="37"/>
        <v>183</v>
      </c>
      <c r="B210" s="40" t="str">
        <f t="shared" si="38"/>
        <v/>
      </c>
      <c r="C210" s="1" t="str">
        <f t="shared" si="39"/>
        <v/>
      </c>
      <c r="D210" s="1" t="str">
        <f t="shared" si="40"/>
        <v/>
      </c>
      <c r="E210" s="41" t="str">
        <f t="shared" si="41"/>
        <v/>
      </c>
      <c r="F210" s="26">
        <v>16</v>
      </c>
      <c r="G210" s="39">
        <f t="shared" si="33"/>
        <v>183</v>
      </c>
      <c r="H210" s="1" t="str">
        <f t="shared" si="42"/>
        <v/>
      </c>
      <c r="I210" s="1" t="str">
        <f t="shared" si="34"/>
        <v/>
      </c>
      <c r="J210" s="1" t="str">
        <f t="shared" si="34"/>
        <v/>
      </c>
      <c r="K210" s="41" t="str">
        <f t="shared" si="35"/>
        <v/>
      </c>
      <c r="L210" s="37" t="str">
        <f t="shared" si="44"/>
        <v/>
      </c>
      <c r="M210" s="6"/>
      <c r="P210" s="27">
        <f t="shared" si="47"/>
        <v>436.47811552084369</v>
      </c>
      <c r="Q210" s="27">
        <f t="shared" si="47"/>
        <v>4.4999999999999998E-2</v>
      </c>
      <c r="R210" s="38" t="str">
        <f t="shared" si="43"/>
        <v/>
      </c>
      <c r="S210" s="6"/>
    </row>
    <row r="211" spans="1:19">
      <c r="A211" s="39">
        <f t="shared" si="37"/>
        <v>184</v>
      </c>
      <c r="B211" s="40" t="str">
        <f t="shared" si="38"/>
        <v/>
      </c>
      <c r="C211" s="1" t="str">
        <f t="shared" si="39"/>
        <v/>
      </c>
      <c r="D211" s="1" t="str">
        <f t="shared" si="40"/>
        <v/>
      </c>
      <c r="E211" s="41" t="str">
        <f t="shared" si="41"/>
        <v/>
      </c>
      <c r="F211" s="26">
        <v>16</v>
      </c>
      <c r="G211" s="39">
        <f t="shared" si="33"/>
        <v>184</v>
      </c>
      <c r="H211" s="1" t="str">
        <f t="shared" si="42"/>
        <v/>
      </c>
      <c r="I211" s="1" t="str">
        <f t="shared" si="34"/>
        <v/>
      </c>
      <c r="J211" s="1" t="str">
        <f t="shared" si="34"/>
        <v/>
      </c>
      <c r="K211" s="41" t="str">
        <f t="shared" si="35"/>
        <v/>
      </c>
      <c r="L211" s="37" t="str">
        <f t="shared" si="44"/>
        <v/>
      </c>
      <c r="M211" s="6"/>
      <c r="P211" s="27">
        <f t="shared" si="47"/>
        <v>436.47811552084369</v>
      </c>
      <c r="Q211" s="27">
        <f t="shared" si="47"/>
        <v>4.4999999999999998E-2</v>
      </c>
      <c r="R211" s="38" t="str">
        <f t="shared" si="43"/>
        <v/>
      </c>
      <c r="S211" s="6"/>
    </row>
    <row r="212" spans="1:19">
      <c r="A212" s="39">
        <f t="shared" si="37"/>
        <v>185</v>
      </c>
      <c r="B212" s="40" t="str">
        <f t="shared" si="38"/>
        <v/>
      </c>
      <c r="C212" s="1" t="str">
        <f t="shared" si="39"/>
        <v/>
      </c>
      <c r="D212" s="1" t="str">
        <f t="shared" si="40"/>
        <v/>
      </c>
      <c r="E212" s="41" t="str">
        <f t="shared" si="41"/>
        <v/>
      </c>
      <c r="F212" s="26">
        <v>16</v>
      </c>
      <c r="G212" s="39">
        <f t="shared" si="33"/>
        <v>185</v>
      </c>
      <c r="H212" s="1" t="str">
        <f t="shared" si="42"/>
        <v/>
      </c>
      <c r="I212" s="1" t="str">
        <f t="shared" si="34"/>
        <v/>
      </c>
      <c r="J212" s="1" t="str">
        <f t="shared" si="34"/>
        <v/>
      </c>
      <c r="K212" s="41" t="str">
        <f t="shared" si="35"/>
        <v/>
      </c>
      <c r="L212" s="37" t="str">
        <f t="shared" si="44"/>
        <v/>
      </c>
      <c r="M212" s="6"/>
      <c r="P212" s="27">
        <f t="shared" si="47"/>
        <v>436.47811552084369</v>
      </c>
      <c r="Q212" s="27">
        <f t="shared" si="47"/>
        <v>4.4999999999999998E-2</v>
      </c>
      <c r="R212" s="38" t="str">
        <f t="shared" si="43"/>
        <v/>
      </c>
      <c r="S212" s="6"/>
    </row>
    <row r="213" spans="1:19">
      <c r="A213" s="39">
        <f t="shared" si="37"/>
        <v>186</v>
      </c>
      <c r="B213" s="40" t="str">
        <f t="shared" si="38"/>
        <v/>
      </c>
      <c r="C213" s="1" t="str">
        <f t="shared" si="39"/>
        <v/>
      </c>
      <c r="D213" s="1" t="str">
        <f t="shared" si="40"/>
        <v/>
      </c>
      <c r="E213" s="41" t="str">
        <f t="shared" si="41"/>
        <v/>
      </c>
      <c r="F213" s="26">
        <v>16</v>
      </c>
      <c r="G213" s="39">
        <f t="shared" si="33"/>
        <v>186</v>
      </c>
      <c r="H213" s="1" t="str">
        <f t="shared" si="42"/>
        <v/>
      </c>
      <c r="I213" s="1" t="str">
        <f t="shared" si="34"/>
        <v/>
      </c>
      <c r="J213" s="1" t="str">
        <f t="shared" si="34"/>
        <v/>
      </c>
      <c r="K213" s="41" t="str">
        <f t="shared" si="35"/>
        <v/>
      </c>
      <c r="L213" s="37" t="str">
        <f t="shared" si="44"/>
        <v/>
      </c>
      <c r="M213" s="6"/>
      <c r="P213" s="27">
        <f t="shared" si="47"/>
        <v>436.47811552084369</v>
      </c>
      <c r="Q213" s="27">
        <f t="shared" si="47"/>
        <v>4.4999999999999998E-2</v>
      </c>
      <c r="R213" s="38" t="str">
        <f t="shared" si="43"/>
        <v/>
      </c>
      <c r="S213" s="6"/>
    </row>
    <row r="214" spans="1:19">
      <c r="A214" s="39">
        <f t="shared" si="37"/>
        <v>187</v>
      </c>
      <c r="B214" s="40" t="str">
        <f t="shared" si="38"/>
        <v/>
      </c>
      <c r="C214" s="1" t="str">
        <f t="shared" si="39"/>
        <v/>
      </c>
      <c r="D214" s="1" t="str">
        <f t="shared" si="40"/>
        <v/>
      </c>
      <c r="E214" s="41" t="str">
        <f t="shared" si="41"/>
        <v/>
      </c>
      <c r="F214" s="26">
        <v>16</v>
      </c>
      <c r="G214" s="39">
        <f t="shared" si="33"/>
        <v>187</v>
      </c>
      <c r="H214" s="1" t="str">
        <f t="shared" si="42"/>
        <v/>
      </c>
      <c r="I214" s="1" t="str">
        <f t="shared" si="34"/>
        <v/>
      </c>
      <c r="J214" s="1" t="str">
        <f t="shared" si="34"/>
        <v/>
      </c>
      <c r="K214" s="41" t="str">
        <f t="shared" si="35"/>
        <v/>
      </c>
      <c r="L214" s="37" t="str">
        <f t="shared" si="44"/>
        <v/>
      </c>
      <c r="M214" s="6"/>
      <c r="P214" s="27">
        <f t="shared" si="47"/>
        <v>436.47811552084369</v>
      </c>
      <c r="Q214" s="27">
        <f t="shared" si="47"/>
        <v>4.4999999999999998E-2</v>
      </c>
      <c r="R214" s="38" t="str">
        <f t="shared" si="43"/>
        <v/>
      </c>
      <c r="S214" s="6"/>
    </row>
    <row r="215" spans="1:19">
      <c r="A215" s="39">
        <f t="shared" si="37"/>
        <v>188</v>
      </c>
      <c r="B215" s="40" t="str">
        <f t="shared" si="38"/>
        <v/>
      </c>
      <c r="C215" s="1" t="str">
        <f t="shared" si="39"/>
        <v/>
      </c>
      <c r="D215" s="1" t="str">
        <f t="shared" si="40"/>
        <v/>
      </c>
      <c r="E215" s="41" t="str">
        <f t="shared" si="41"/>
        <v/>
      </c>
      <c r="F215" s="26">
        <v>16</v>
      </c>
      <c r="G215" s="39">
        <f t="shared" si="33"/>
        <v>188</v>
      </c>
      <c r="H215" s="1" t="str">
        <f t="shared" si="42"/>
        <v/>
      </c>
      <c r="I215" s="1" t="str">
        <f t="shared" si="34"/>
        <v/>
      </c>
      <c r="J215" s="1" t="str">
        <f t="shared" si="34"/>
        <v/>
      </c>
      <c r="K215" s="41" t="str">
        <f t="shared" si="35"/>
        <v/>
      </c>
      <c r="L215" s="37" t="str">
        <f t="shared" si="44"/>
        <v/>
      </c>
      <c r="M215" s="6"/>
      <c r="P215" s="27">
        <f t="shared" si="47"/>
        <v>436.47811552084369</v>
      </c>
      <c r="Q215" s="27">
        <f t="shared" si="47"/>
        <v>4.4999999999999998E-2</v>
      </c>
      <c r="R215" s="38" t="str">
        <f t="shared" si="43"/>
        <v/>
      </c>
      <c r="S215" s="6"/>
    </row>
    <row r="216" spans="1:19">
      <c r="A216" s="39">
        <f t="shared" si="37"/>
        <v>189</v>
      </c>
      <c r="B216" s="40" t="str">
        <f t="shared" si="38"/>
        <v/>
      </c>
      <c r="C216" s="1" t="str">
        <f t="shared" si="39"/>
        <v/>
      </c>
      <c r="D216" s="1" t="str">
        <f t="shared" si="40"/>
        <v/>
      </c>
      <c r="E216" s="41" t="str">
        <f t="shared" si="41"/>
        <v/>
      </c>
      <c r="F216" s="26">
        <v>16</v>
      </c>
      <c r="G216" s="39">
        <f t="shared" si="33"/>
        <v>189</v>
      </c>
      <c r="H216" s="1" t="str">
        <f t="shared" si="42"/>
        <v/>
      </c>
      <c r="I216" s="1" t="str">
        <f t="shared" si="34"/>
        <v/>
      </c>
      <c r="J216" s="1" t="str">
        <f t="shared" si="34"/>
        <v/>
      </c>
      <c r="K216" s="41" t="str">
        <f t="shared" si="35"/>
        <v/>
      </c>
      <c r="L216" s="37" t="str">
        <f t="shared" si="44"/>
        <v/>
      </c>
      <c r="M216" s="6"/>
      <c r="P216" s="27">
        <f t="shared" si="47"/>
        <v>436.47811552084369</v>
      </c>
      <c r="Q216" s="27">
        <f t="shared" si="47"/>
        <v>4.4999999999999998E-2</v>
      </c>
      <c r="R216" s="38" t="str">
        <f t="shared" si="43"/>
        <v/>
      </c>
      <c r="S216" s="6"/>
    </row>
    <row r="217" spans="1:19">
      <c r="A217" s="39">
        <f t="shared" si="37"/>
        <v>190</v>
      </c>
      <c r="B217" s="40" t="str">
        <f t="shared" si="38"/>
        <v/>
      </c>
      <c r="C217" s="1" t="str">
        <f t="shared" si="39"/>
        <v/>
      </c>
      <c r="D217" s="1" t="str">
        <f t="shared" si="40"/>
        <v/>
      </c>
      <c r="E217" s="41" t="str">
        <f t="shared" si="41"/>
        <v/>
      </c>
      <c r="F217" s="26">
        <v>16</v>
      </c>
      <c r="G217" s="39">
        <f t="shared" si="33"/>
        <v>190</v>
      </c>
      <c r="H217" s="1" t="str">
        <f t="shared" si="42"/>
        <v/>
      </c>
      <c r="I217" s="1" t="str">
        <f t="shared" si="34"/>
        <v/>
      </c>
      <c r="J217" s="1" t="str">
        <f t="shared" si="34"/>
        <v/>
      </c>
      <c r="K217" s="41" t="str">
        <f t="shared" si="35"/>
        <v/>
      </c>
      <c r="L217" s="37" t="str">
        <f t="shared" si="44"/>
        <v/>
      </c>
      <c r="M217" s="6"/>
      <c r="P217" s="27">
        <f t="shared" si="47"/>
        <v>436.47811552084369</v>
      </c>
      <c r="Q217" s="27">
        <f t="shared" si="47"/>
        <v>4.4999999999999998E-2</v>
      </c>
      <c r="R217" s="38" t="str">
        <f t="shared" si="43"/>
        <v/>
      </c>
      <c r="S217" s="6"/>
    </row>
    <row r="218" spans="1:19">
      <c r="A218" s="39">
        <f t="shared" si="37"/>
        <v>191</v>
      </c>
      <c r="B218" s="40" t="str">
        <f t="shared" si="38"/>
        <v/>
      </c>
      <c r="C218" s="1" t="str">
        <f t="shared" si="39"/>
        <v/>
      </c>
      <c r="D218" s="1" t="str">
        <f t="shared" si="40"/>
        <v/>
      </c>
      <c r="E218" s="41" t="str">
        <f t="shared" si="41"/>
        <v/>
      </c>
      <c r="F218" s="26">
        <v>16</v>
      </c>
      <c r="G218" s="39">
        <f t="shared" si="33"/>
        <v>191</v>
      </c>
      <c r="H218" s="1" t="str">
        <f t="shared" si="42"/>
        <v/>
      </c>
      <c r="I218" s="1" t="str">
        <f t="shared" si="34"/>
        <v/>
      </c>
      <c r="J218" s="1" t="str">
        <f t="shared" si="34"/>
        <v/>
      </c>
      <c r="K218" s="41" t="str">
        <f t="shared" si="35"/>
        <v/>
      </c>
      <c r="L218" s="37" t="str">
        <f t="shared" si="44"/>
        <v/>
      </c>
      <c r="M218" s="6"/>
      <c r="P218" s="27">
        <f t="shared" si="47"/>
        <v>436.47811552084369</v>
      </c>
      <c r="Q218" s="27">
        <f t="shared" si="47"/>
        <v>4.4999999999999998E-2</v>
      </c>
      <c r="R218" s="38" t="str">
        <f t="shared" si="43"/>
        <v/>
      </c>
      <c r="S218" s="6"/>
    </row>
    <row r="219" spans="1:19" ht="15.75" thickBot="1">
      <c r="A219" s="42">
        <f t="shared" si="37"/>
        <v>192</v>
      </c>
      <c r="B219" s="43" t="str">
        <f t="shared" si="38"/>
        <v/>
      </c>
      <c r="C219" s="44" t="str">
        <f t="shared" si="39"/>
        <v/>
      </c>
      <c r="D219" s="44" t="str">
        <f t="shared" si="40"/>
        <v/>
      </c>
      <c r="E219" s="45" t="str">
        <f t="shared" si="41"/>
        <v/>
      </c>
      <c r="F219" s="26">
        <v>16</v>
      </c>
      <c r="G219" s="42">
        <f t="shared" si="33"/>
        <v>192</v>
      </c>
      <c r="H219" s="44" t="str">
        <f t="shared" si="42"/>
        <v/>
      </c>
      <c r="I219" s="44" t="str">
        <f t="shared" si="34"/>
        <v/>
      </c>
      <c r="J219" s="44" t="str">
        <f t="shared" si="34"/>
        <v/>
      </c>
      <c r="K219" s="45" t="str">
        <f t="shared" si="35"/>
        <v/>
      </c>
      <c r="L219" s="46" t="str">
        <f t="shared" si="44"/>
        <v/>
      </c>
      <c r="M219" s="6"/>
      <c r="P219" s="27">
        <f t="shared" si="47"/>
        <v>436.47811552084369</v>
      </c>
      <c r="Q219" s="27">
        <f t="shared" si="47"/>
        <v>4.4999999999999998E-2</v>
      </c>
      <c r="R219" s="38" t="str">
        <f t="shared" si="43"/>
        <v/>
      </c>
      <c r="S219" s="6"/>
    </row>
    <row r="220" spans="1:19">
      <c r="A220" s="33">
        <f t="shared" si="37"/>
        <v>193</v>
      </c>
      <c r="B220" s="34" t="str">
        <f t="shared" si="38"/>
        <v/>
      </c>
      <c r="C220" s="35" t="str">
        <f t="shared" si="39"/>
        <v/>
      </c>
      <c r="D220" s="35" t="str">
        <f t="shared" si="40"/>
        <v/>
      </c>
      <c r="E220" s="36" t="str">
        <f t="shared" si="41"/>
        <v/>
      </c>
      <c r="F220" s="26">
        <v>17</v>
      </c>
      <c r="G220" s="33">
        <f t="shared" ref="G220:G283" si="48">+A220</f>
        <v>193</v>
      </c>
      <c r="H220" s="35" t="str">
        <f t="shared" si="42"/>
        <v/>
      </c>
      <c r="I220" s="35" t="str">
        <f t="shared" ref="I220:J283" si="49">+B220</f>
        <v/>
      </c>
      <c r="J220" s="35" t="str">
        <f t="shared" si="49"/>
        <v/>
      </c>
      <c r="K220" s="36" t="str">
        <f t="shared" ref="K220:K283" si="50">+E220</f>
        <v/>
      </c>
      <c r="L220" s="47" t="str">
        <f t="shared" si="44"/>
        <v/>
      </c>
      <c r="M220" s="6"/>
      <c r="P220" s="27">
        <f t="shared" ref="P220:Q235" si="51">P219</f>
        <v>436.47811552084369</v>
      </c>
      <c r="Q220" s="27">
        <f t="shared" si="51"/>
        <v>4.4999999999999998E-2</v>
      </c>
      <c r="R220" s="38" t="str">
        <f t="shared" si="43"/>
        <v/>
      </c>
      <c r="S220" s="6"/>
    </row>
    <row r="221" spans="1:19">
      <c r="A221" s="39">
        <f t="shared" ref="A221:A284" si="52">A220+1</f>
        <v>194</v>
      </c>
      <c r="B221" s="40" t="str">
        <f t="shared" ref="B221:B284" si="53">IF(C221="","",IF($A$21="LÍNEA DE CRÉDITO",0,IF($A$21="CUOTA NIVELADA",IFERROR(IF($A$23&lt;A221,P220-C221,0),0),IFERROR(IF($A$23&lt;A221,($E$23/($D$23-$A$23)),0),0))))</f>
        <v/>
      </c>
      <c r="C221" s="1" t="str">
        <f t="shared" ref="C221:C284" si="54">IF(A221&lt;=$D$23,((E220*$C$23)/12),"")</f>
        <v/>
      </c>
      <c r="D221" s="1" t="str">
        <f t="shared" ref="D221:D284" si="55">IFERROR(B221+C221,"")</f>
        <v/>
      </c>
      <c r="E221" s="41" t="str">
        <f t="shared" ref="E221:E284" si="56">IF(A221&lt;=$D$23,(E220-B221),"")</f>
        <v/>
      </c>
      <c r="F221" s="26">
        <v>17</v>
      </c>
      <c r="G221" s="39">
        <f t="shared" si="48"/>
        <v>194</v>
      </c>
      <c r="H221" s="1" t="str">
        <f t="shared" ref="H221:H284" si="57">IF(D221&lt;=0,"",IF(AND($A$21="LÍNEA DE CRÉDITO",A221=$D$23),($E$23*($C$23/12)+$E$23),D221))</f>
        <v/>
      </c>
      <c r="I221" s="1" t="str">
        <f t="shared" si="49"/>
        <v/>
      </c>
      <c r="J221" s="1" t="str">
        <f t="shared" si="49"/>
        <v/>
      </c>
      <c r="K221" s="41" t="str">
        <f t="shared" si="50"/>
        <v/>
      </c>
      <c r="L221" s="37" t="str">
        <f t="shared" si="44"/>
        <v/>
      </c>
      <c r="M221" s="6"/>
      <c r="P221" s="27">
        <f t="shared" si="51"/>
        <v>436.47811552084369</v>
      </c>
      <c r="Q221" s="27">
        <f t="shared" si="51"/>
        <v>4.4999999999999998E-2</v>
      </c>
      <c r="R221" s="38" t="str">
        <f t="shared" ref="R221:R284" si="58">IF(D221&lt;=0,"",IF(AND($A$21="LÍNEA DE CRÉDITO",A221=$D$23),($E$23*($C$23/12)+$E$23),D221))</f>
        <v/>
      </c>
      <c r="S221" s="6"/>
    </row>
    <row r="222" spans="1:19">
      <c r="A222" s="39">
        <f t="shared" si="52"/>
        <v>195</v>
      </c>
      <c r="B222" s="40" t="str">
        <f t="shared" si="53"/>
        <v/>
      </c>
      <c r="C222" s="1" t="str">
        <f t="shared" si="54"/>
        <v/>
      </c>
      <c r="D222" s="1" t="str">
        <f t="shared" si="55"/>
        <v/>
      </c>
      <c r="E222" s="41" t="str">
        <f t="shared" si="56"/>
        <v/>
      </c>
      <c r="F222" s="26">
        <v>17</v>
      </c>
      <c r="G222" s="39">
        <f t="shared" si="48"/>
        <v>195</v>
      </c>
      <c r="H222" s="1" t="str">
        <f t="shared" si="57"/>
        <v/>
      </c>
      <c r="I222" s="1" t="str">
        <f t="shared" si="49"/>
        <v/>
      </c>
      <c r="J222" s="1" t="str">
        <f t="shared" si="49"/>
        <v/>
      </c>
      <c r="K222" s="41" t="str">
        <f t="shared" si="50"/>
        <v/>
      </c>
      <c r="L222" s="37" t="str">
        <f t="shared" si="44"/>
        <v/>
      </c>
      <c r="M222" s="6"/>
      <c r="P222" s="27">
        <f t="shared" si="51"/>
        <v>436.47811552084369</v>
      </c>
      <c r="Q222" s="27">
        <f t="shared" si="51"/>
        <v>4.4999999999999998E-2</v>
      </c>
      <c r="R222" s="38" t="str">
        <f t="shared" si="58"/>
        <v/>
      </c>
      <c r="S222" s="6"/>
    </row>
    <row r="223" spans="1:19">
      <c r="A223" s="39">
        <f t="shared" si="52"/>
        <v>196</v>
      </c>
      <c r="B223" s="40" t="str">
        <f t="shared" si="53"/>
        <v/>
      </c>
      <c r="C223" s="1" t="str">
        <f t="shared" si="54"/>
        <v/>
      </c>
      <c r="D223" s="1" t="str">
        <f t="shared" si="55"/>
        <v/>
      </c>
      <c r="E223" s="41" t="str">
        <f t="shared" si="56"/>
        <v/>
      </c>
      <c r="F223" s="26">
        <v>17</v>
      </c>
      <c r="G223" s="39">
        <f t="shared" si="48"/>
        <v>196</v>
      </c>
      <c r="H223" s="1" t="str">
        <f t="shared" si="57"/>
        <v/>
      </c>
      <c r="I223" s="1" t="str">
        <f t="shared" si="49"/>
        <v/>
      </c>
      <c r="J223" s="1" t="str">
        <f t="shared" si="49"/>
        <v/>
      </c>
      <c r="K223" s="41" t="str">
        <f t="shared" si="50"/>
        <v/>
      </c>
      <c r="L223" s="37" t="str">
        <f t="shared" si="44"/>
        <v/>
      </c>
      <c r="M223" s="6"/>
      <c r="P223" s="27">
        <f t="shared" si="51"/>
        <v>436.47811552084369</v>
      </c>
      <c r="Q223" s="27">
        <f t="shared" si="51"/>
        <v>4.4999999999999998E-2</v>
      </c>
      <c r="R223" s="38" t="str">
        <f t="shared" si="58"/>
        <v/>
      </c>
      <c r="S223" s="6"/>
    </row>
    <row r="224" spans="1:19">
      <c r="A224" s="39">
        <f t="shared" si="52"/>
        <v>197</v>
      </c>
      <c r="B224" s="40" t="str">
        <f t="shared" si="53"/>
        <v/>
      </c>
      <c r="C224" s="1" t="str">
        <f t="shared" si="54"/>
        <v/>
      </c>
      <c r="D224" s="1" t="str">
        <f t="shared" si="55"/>
        <v/>
      </c>
      <c r="E224" s="41" t="str">
        <f t="shared" si="56"/>
        <v/>
      </c>
      <c r="F224" s="26">
        <v>17</v>
      </c>
      <c r="G224" s="39">
        <f t="shared" si="48"/>
        <v>197</v>
      </c>
      <c r="H224" s="1" t="str">
        <f t="shared" si="57"/>
        <v/>
      </c>
      <c r="I224" s="1" t="str">
        <f t="shared" si="49"/>
        <v/>
      </c>
      <c r="J224" s="1" t="str">
        <f t="shared" si="49"/>
        <v/>
      </c>
      <c r="K224" s="41" t="str">
        <f t="shared" si="50"/>
        <v/>
      </c>
      <c r="L224" s="37" t="str">
        <f t="shared" si="44"/>
        <v/>
      </c>
      <c r="M224" s="6"/>
      <c r="P224" s="27">
        <f t="shared" si="51"/>
        <v>436.47811552084369</v>
      </c>
      <c r="Q224" s="27">
        <f t="shared" si="51"/>
        <v>4.4999999999999998E-2</v>
      </c>
      <c r="R224" s="38" t="str">
        <f t="shared" si="58"/>
        <v/>
      </c>
      <c r="S224" s="6"/>
    </row>
    <row r="225" spans="1:19">
      <c r="A225" s="39">
        <f t="shared" si="52"/>
        <v>198</v>
      </c>
      <c r="B225" s="40" t="str">
        <f t="shared" si="53"/>
        <v/>
      </c>
      <c r="C225" s="1" t="str">
        <f t="shared" si="54"/>
        <v/>
      </c>
      <c r="D225" s="1" t="str">
        <f t="shared" si="55"/>
        <v/>
      </c>
      <c r="E225" s="41" t="str">
        <f t="shared" si="56"/>
        <v/>
      </c>
      <c r="F225" s="26">
        <v>17</v>
      </c>
      <c r="G225" s="39">
        <f t="shared" si="48"/>
        <v>198</v>
      </c>
      <c r="H225" s="1" t="str">
        <f t="shared" si="57"/>
        <v/>
      </c>
      <c r="I225" s="1" t="str">
        <f t="shared" si="49"/>
        <v/>
      </c>
      <c r="J225" s="1" t="str">
        <f t="shared" si="49"/>
        <v/>
      </c>
      <c r="K225" s="41" t="str">
        <f t="shared" si="50"/>
        <v/>
      </c>
      <c r="L225" s="37" t="str">
        <f t="shared" si="44"/>
        <v/>
      </c>
      <c r="M225" s="6"/>
      <c r="P225" s="27">
        <f t="shared" si="51"/>
        <v>436.47811552084369</v>
      </c>
      <c r="Q225" s="27">
        <f t="shared" si="51"/>
        <v>4.4999999999999998E-2</v>
      </c>
      <c r="R225" s="38" t="str">
        <f t="shared" si="58"/>
        <v/>
      </c>
      <c r="S225" s="6"/>
    </row>
    <row r="226" spans="1:19">
      <c r="A226" s="39">
        <f t="shared" si="52"/>
        <v>199</v>
      </c>
      <c r="B226" s="40" t="str">
        <f t="shared" si="53"/>
        <v/>
      </c>
      <c r="C226" s="1" t="str">
        <f t="shared" si="54"/>
        <v/>
      </c>
      <c r="D226" s="1" t="str">
        <f t="shared" si="55"/>
        <v/>
      </c>
      <c r="E226" s="41" t="str">
        <f t="shared" si="56"/>
        <v/>
      </c>
      <c r="F226" s="26">
        <v>17</v>
      </c>
      <c r="G226" s="39">
        <f t="shared" si="48"/>
        <v>199</v>
      </c>
      <c r="H226" s="1" t="str">
        <f t="shared" si="57"/>
        <v/>
      </c>
      <c r="I226" s="1" t="str">
        <f t="shared" si="49"/>
        <v/>
      </c>
      <c r="J226" s="1" t="str">
        <f t="shared" si="49"/>
        <v/>
      </c>
      <c r="K226" s="41" t="str">
        <f t="shared" si="50"/>
        <v/>
      </c>
      <c r="L226" s="37" t="str">
        <f t="shared" si="44"/>
        <v/>
      </c>
      <c r="M226" s="6"/>
      <c r="P226" s="27">
        <f t="shared" si="51"/>
        <v>436.47811552084369</v>
      </c>
      <c r="Q226" s="27">
        <f t="shared" si="51"/>
        <v>4.4999999999999998E-2</v>
      </c>
      <c r="R226" s="38" t="str">
        <f t="shared" si="58"/>
        <v/>
      </c>
      <c r="S226" s="6"/>
    </row>
    <row r="227" spans="1:19">
      <c r="A227" s="39">
        <f t="shared" si="52"/>
        <v>200</v>
      </c>
      <c r="B227" s="40" t="str">
        <f t="shared" si="53"/>
        <v/>
      </c>
      <c r="C227" s="1" t="str">
        <f t="shared" si="54"/>
        <v/>
      </c>
      <c r="D227" s="1" t="str">
        <f t="shared" si="55"/>
        <v/>
      </c>
      <c r="E227" s="41" t="str">
        <f t="shared" si="56"/>
        <v/>
      </c>
      <c r="F227" s="26">
        <v>17</v>
      </c>
      <c r="G227" s="39">
        <f t="shared" si="48"/>
        <v>200</v>
      </c>
      <c r="H227" s="1" t="str">
        <f t="shared" si="57"/>
        <v/>
      </c>
      <c r="I227" s="1" t="str">
        <f t="shared" si="49"/>
        <v/>
      </c>
      <c r="J227" s="1" t="str">
        <f t="shared" si="49"/>
        <v/>
      </c>
      <c r="K227" s="41" t="str">
        <f t="shared" si="50"/>
        <v/>
      </c>
      <c r="L227" s="37" t="str">
        <f t="shared" si="44"/>
        <v/>
      </c>
      <c r="M227" s="6"/>
      <c r="P227" s="27">
        <f t="shared" si="51"/>
        <v>436.47811552084369</v>
      </c>
      <c r="Q227" s="27">
        <f t="shared" si="51"/>
        <v>4.4999999999999998E-2</v>
      </c>
      <c r="R227" s="38" t="str">
        <f t="shared" si="58"/>
        <v/>
      </c>
      <c r="S227" s="6"/>
    </row>
    <row r="228" spans="1:19">
      <c r="A228" s="39">
        <f t="shared" si="52"/>
        <v>201</v>
      </c>
      <c r="B228" s="40" t="str">
        <f t="shared" si="53"/>
        <v/>
      </c>
      <c r="C228" s="1" t="str">
        <f t="shared" si="54"/>
        <v/>
      </c>
      <c r="D228" s="1" t="str">
        <f t="shared" si="55"/>
        <v/>
      </c>
      <c r="E228" s="41" t="str">
        <f t="shared" si="56"/>
        <v/>
      </c>
      <c r="F228" s="26">
        <v>17</v>
      </c>
      <c r="G228" s="39">
        <f t="shared" si="48"/>
        <v>201</v>
      </c>
      <c r="H228" s="1" t="str">
        <f t="shared" si="57"/>
        <v/>
      </c>
      <c r="I228" s="1" t="str">
        <f t="shared" si="49"/>
        <v/>
      </c>
      <c r="J228" s="1" t="str">
        <f t="shared" si="49"/>
        <v/>
      </c>
      <c r="K228" s="41" t="str">
        <f t="shared" si="50"/>
        <v/>
      </c>
      <c r="L228" s="37" t="str">
        <f t="shared" si="44"/>
        <v/>
      </c>
      <c r="M228" s="6"/>
      <c r="P228" s="27">
        <f t="shared" si="51"/>
        <v>436.47811552084369</v>
      </c>
      <c r="Q228" s="27">
        <f t="shared" si="51"/>
        <v>4.4999999999999998E-2</v>
      </c>
      <c r="R228" s="38" t="str">
        <f t="shared" si="58"/>
        <v/>
      </c>
      <c r="S228" s="6"/>
    </row>
    <row r="229" spans="1:19">
      <c r="A229" s="39">
        <f t="shared" si="52"/>
        <v>202</v>
      </c>
      <c r="B229" s="40" t="str">
        <f t="shared" si="53"/>
        <v/>
      </c>
      <c r="C229" s="1" t="str">
        <f t="shared" si="54"/>
        <v/>
      </c>
      <c r="D229" s="1" t="str">
        <f t="shared" si="55"/>
        <v/>
      </c>
      <c r="E229" s="41" t="str">
        <f t="shared" si="56"/>
        <v/>
      </c>
      <c r="F229" s="26">
        <v>17</v>
      </c>
      <c r="G229" s="39">
        <f t="shared" si="48"/>
        <v>202</v>
      </c>
      <c r="H229" s="1" t="str">
        <f t="shared" si="57"/>
        <v/>
      </c>
      <c r="I229" s="1" t="str">
        <f t="shared" si="49"/>
        <v/>
      </c>
      <c r="J229" s="1" t="str">
        <f t="shared" si="49"/>
        <v/>
      </c>
      <c r="K229" s="41" t="str">
        <f t="shared" si="50"/>
        <v/>
      </c>
      <c r="L229" s="37" t="str">
        <f t="shared" si="44"/>
        <v/>
      </c>
      <c r="M229" s="6"/>
      <c r="P229" s="27">
        <f t="shared" si="51"/>
        <v>436.47811552084369</v>
      </c>
      <c r="Q229" s="27">
        <f t="shared" si="51"/>
        <v>4.4999999999999998E-2</v>
      </c>
      <c r="R229" s="38" t="str">
        <f t="shared" si="58"/>
        <v/>
      </c>
      <c r="S229" s="6"/>
    </row>
    <row r="230" spans="1:19">
      <c r="A230" s="39">
        <f t="shared" si="52"/>
        <v>203</v>
      </c>
      <c r="B230" s="40" t="str">
        <f t="shared" si="53"/>
        <v/>
      </c>
      <c r="C230" s="1" t="str">
        <f t="shared" si="54"/>
        <v/>
      </c>
      <c r="D230" s="1" t="str">
        <f t="shared" si="55"/>
        <v/>
      </c>
      <c r="E230" s="41" t="str">
        <f t="shared" si="56"/>
        <v/>
      </c>
      <c r="F230" s="26">
        <v>17</v>
      </c>
      <c r="G230" s="39">
        <f t="shared" si="48"/>
        <v>203</v>
      </c>
      <c r="H230" s="1" t="str">
        <f t="shared" si="57"/>
        <v/>
      </c>
      <c r="I230" s="1" t="str">
        <f t="shared" si="49"/>
        <v/>
      </c>
      <c r="J230" s="1" t="str">
        <f t="shared" si="49"/>
        <v/>
      </c>
      <c r="K230" s="41" t="str">
        <f t="shared" si="50"/>
        <v/>
      </c>
      <c r="L230" s="37" t="str">
        <f t="shared" si="44"/>
        <v/>
      </c>
      <c r="M230" s="6"/>
      <c r="P230" s="27">
        <f t="shared" si="51"/>
        <v>436.47811552084369</v>
      </c>
      <c r="Q230" s="27">
        <f t="shared" si="51"/>
        <v>4.4999999999999998E-2</v>
      </c>
      <c r="R230" s="38" t="str">
        <f t="shared" si="58"/>
        <v/>
      </c>
      <c r="S230" s="6"/>
    </row>
    <row r="231" spans="1:19" ht="15.75" thickBot="1">
      <c r="A231" s="42">
        <f t="shared" si="52"/>
        <v>204</v>
      </c>
      <c r="B231" s="43" t="str">
        <f t="shared" si="53"/>
        <v/>
      </c>
      <c r="C231" s="44" t="str">
        <f t="shared" si="54"/>
        <v/>
      </c>
      <c r="D231" s="44" t="str">
        <f t="shared" si="55"/>
        <v/>
      </c>
      <c r="E231" s="45" t="str">
        <f t="shared" si="56"/>
        <v/>
      </c>
      <c r="F231" s="26">
        <v>17</v>
      </c>
      <c r="G231" s="42">
        <f t="shared" si="48"/>
        <v>204</v>
      </c>
      <c r="H231" s="44" t="str">
        <f t="shared" si="57"/>
        <v/>
      </c>
      <c r="I231" s="44" t="str">
        <f t="shared" si="49"/>
        <v/>
      </c>
      <c r="J231" s="44" t="str">
        <f t="shared" si="49"/>
        <v/>
      </c>
      <c r="K231" s="45" t="str">
        <f t="shared" si="50"/>
        <v/>
      </c>
      <c r="L231" s="46" t="str">
        <f t="shared" si="44"/>
        <v/>
      </c>
      <c r="M231" s="6"/>
      <c r="P231" s="27">
        <f t="shared" si="51"/>
        <v>436.47811552084369</v>
      </c>
      <c r="Q231" s="27">
        <f t="shared" si="51"/>
        <v>4.4999999999999998E-2</v>
      </c>
      <c r="R231" s="38" t="str">
        <f t="shared" si="58"/>
        <v/>
      </c>
      <c r="S231" s="6"/>
    </row>
    <row r="232" spans="1:19">
      <c r="A232" s="33">
        <f t="shared" si="52"/>
        <v>205</v>
      </c>
      <c r="B232" s="34" t="str">
        <f t="shared" si="53"/>
        <v/>
      </c>
      <c r="C232" s="35" t="str">
        <f t="shared" si="54"/>
        <v/>
      </c>
      <c r="D232" s="35" t="str">
        <f t="shared" si="55"/>
        <v/>
      </c>
      <c r="E232" s="36" t="str">
        <f t="shared" si="56"/>
        <v/>
      </c>
      <c r="F232" s="26">
        <v>18</v>
      </c>
      <c r="G232" s="33">
        <f t="shared" si="48"/>
        <v>205</v>
      </c>
      <c r="H232" s="35" t="str">
        <f t="shared" si="57"/>
        <v/>
      </c>
      <c r="I232" s="35" t="str">
        <f t="shared" si="49"/>
        <v/>
      </c>
      <c r="J232" s="35" t="str">
        <f t="shared" si="49"/>
        <v/>
      </c>
      <c r="K232" s="36" t="str">
        <f t="shared" si="50"/>
        <v/>
      </c>
      <c r="L232" s="47" t="str">
        <f t="shared" ref="L232:L295" si="59">IF(G232&gt;=$J$12,(K232),(L231+I232))</f>
        <v/>
      </c>
      <c r="M232" s="6"/>
      <c r="P232" s="27">
        <f t="shared" si="51"/>
        <v>436.47811552084369</v>
      </c>
      <c r="Q232" s="27">
        <f t="shared" si="51"/>
        <v>4.4999999999999998E-2</v>
      </c>
      <c r="R232" s="38" t="str">
        <f t="shared" si="58"/>
        <v/>
      </c>
      <c r="S232" s="6"/>
    </row>
    <row r="233" spans="1:19">
      <c r="A233" s="39">
        <f t="shared" si="52"/>
        <v>206</v>
      </c>
      <c r="B233" s="40" t="str">
        <f t="shared" si="53"/>
        <v/>
      </c>
      <c r="C233" s="1" t="str">
        <f t="shared" si="54"/>
        <v/>
      </c>
      <c r="D233" s="1" t="str">
        <f t="shared" si="55"/>
        <v/>
      </c>
      <c r="E233" s="41" t="str">
        <f t="shared" si="56"/>
        <v/>
      </c>
      <c r="F233" s="26">
        <v>18</v>
      </c>
      <c r="G233" s="39">
        <f t="shared" si="48"/>
        <v>206</v>
      </c>
      <c r="H233" s="1" t="str">
        <f t="shared" si="57"/>
        <v/>
      </c>
      <c r="I233" s="1" t="str">
        <f t="shared" si="49"/>
        <v/>
      </c>
      <c r="J233" s="1" t="str">
        <f t="shared" si="49"/>
        <v/>
      </c>
      <c r="K233" s="41" t="str">
        <f t="shared" si="50"/>
        <v/>
      </c>
      <c r="L233" s="37" t="str">
        <f t="shared" si="59"/>
        <v/>
      </c>
      <c r="M233" s="6"/>
      <c r="P233" s="27">
        <f t="shared" si="51"/>
        <v>436.47811552084369</v>
      </c>
      <c r="Q233" s="27">
        <f t="shared" si="51"/>
        <v>4.4999999999999998E-2</v>
      </c>
      <c r="R233" s="38" t="str">
        <f t="shared" si="58"/>
        <v/>
      </c>
      <c r="S233" s="6"/>
    </row>
    <row r="234" spans="1:19">
      <c r="A234" s="39">
        <f t="shared" si="52"/>
        <v>207</v>
      </c>
      <c r="B234" s="40" t="str">
        <f t="shared" si="53"/>
        <v/>
      </c>
      <c r="C234" s="1" t="str">
        <f t="shared" si="54"/>
        <v/>
      </c>
      <c r="D234" s="1" t="str">
        <f t="shared" si="55"/>
        <v/>
      </c>
      <c r="E234" s="41" t="str">
        <f t="shared" si="56"/>
        <v/>
      </c>
      <c r="F234" s="26">
        <v>18</v>
      </c>
      <c r="G234" s="39">
        <f t="shared" si="48"/>
        <v>207</v>
      </c>
      <c r="H234" s="1" t="str">
        <f t="shared" si="57"/>
        <v/>
      </c>
      <c r="I234" s="1" t="str">
        <f t="shared" si="49"/>
        <v/>
      </c>
      <c r="J234" s="1" t="str">
        <f t="shared" si="49"/>
        <v/>
      </c>
      <c r="K234" s="41" t="str">
        <f t="shared" si="50"/>
        <v/>
      </c>
      <c r="L234" s="37" t="str">
        <f t="shared" si="59"/>
        <v/>
      </c>
      <c r="M234" s="6"/>
      <c r="P234" s="27">
        <f t="shared" si="51"/>
        <v>436.47811552084369</v>
      </c>
      <c r="Q234" s="27">
        <f t="shared" si="51"/>
        <v>4.4999999999999998E-2</v>
      </c>
      <c r="R234" s="38" t="str">
        <f t="shared" si="58"/>
        <v/>
      </c>
      <c r="S234" s="6"/>
    </row>
    <row r="235" spans="1:19">
      <c r="A235" s="39">
        <f t="shared" si="52"/>
        <v>208</v>
      </c>
      <c r="B235" s="40" t="str">
        <f t="shared" si="53"/>
        <v/>
      </c>
      <c r="C235" s="1" t="str">
        <f t="shared" si="54"/>
        <v/>
      </c>
      <c r="D235" s="1" t="str">
        <f t="shared" si="55"/>
        <v/>
      </c>
      <c r="E235" s="41" t="str">
        <f t="shared" si="56"/>
        <v/>
      </c>
      <c r="F235" s="26">
        <v>18</v>
      </c>
      <c r="G235" s="39">
        <f t="shared" si="48"/>
        <v>208</v>
      </c>
      <c r="H235" s="1" t="str">
        <f t="shared" si="57"/>
        <v/>
      </c>
      <c r="I235" s="1" t="str">
        <f t="shared" si="49"/>
        <v/>
      </c>
      <c r="J235" s="1" t="str">
        <f t="shared" si="49"/>
        <v/>
      </c>
      <c r="K235" s="41" t="str">
        <f t="shared" si="50"/>
        <v/>
      </c>
      <c r="L235" s="37" t="str">
        <f t="shared" si="59"/>
        <v/>
      </c>
      <c r="M235" s="6"/>
      <c r="P235" s="27">
        <f t="shared" si="51"/>
        <v>436.47811552084369</v>
      </c>
      <c r="Q235" s="27">
        <f t="shared" si="51"/>
        <v>4.4999999999999998E-2</v>
      </c>
      <c r="R235" s="38" t="str">
        <f t="shared" si="58"/>
        <v/>
      </c>
      <c r="S235" s="6"/>
    </row>
    <row r="236" spans="1:19">
      <c r="A236" s="39">
        <f t="shared" si="52"/>
        <v>209</v>
      </c>
      <c r="B236" s="40" t="str">
        <f t="shared" si="53"/>
        <v/>
      </c>
      <c r="C236" s="1" t="str">
        <f t="shared" si="54"/>
        <v/>
      </c>
      <c r="D236" s="1" t="str">
        <f t="shared" si="55"/>
        <v/>
      </c>
      <c r="E236" s="41" t="str">
        <f t="shared" si="56"/>
        <v/>
      </c>
      <c r="F236" s="26">
        <v>18</v>
      </c>
      <c r="G236" s="39">
        <f t="shared" si="48"/>
        <v>209</v>
      </c>
      <c r="H236" s="1" t="str">
        <f t="shared" si="57"/>
        <v/>
      </c>
      <c r="I236" s="1" t="str">
        <f t="shared" si="49"/>
        <v/>
      </c>
      <c r="J236" s="1" t="str">
        <f t="shared" si="49"/>
        <v/>
      </c>
      <c r="K236" s="41" t="str">
        <f t="shared" si="50"/>
        <v/>
      </c>
      <c r="L236" s="37" t="str">
        <f t="shared" si="59"/>
        <v/>
      </c>
      <c r="M236" s="6"/>
      <c r="P236" s="27">
        <f t="shared" ref="P236:Q251" si="60">P235</f>
        <v>436.47811552084369</v>
      </c>
      <c r="Q236" s="27">
        <f t="shared" si="60"/>
        <v>4.4999999999999998E-2</v>
      </c>
      <c r="R236" s="38" t="str">
        <f t="shared" si="58"/>
        <v/>
      </c>
      <c r="S236" s="6"/>
    </row>
    <row r="237" spans="1:19">
      <c r="A237" s="39">
        <f t="shared" si="52"/>
        <v>210</v>
      </c>
      <c r="B237" s="40" t="str">
        <f t="shared" si="53"/>
        <v/>
      </c>
      <c r="C237" s="1" t="str">
        <f t="shared" si="54"/>
        <v/>
      </c>
      <c r="D237" s="1" t="str">
        <f t="shared" si="55"/>
        <v/>
      </c>
      <c r="E237" s="41" t="str">
        <f t="shared" si="56"/>
        <v/>
      </c>
      <c r="F237" s="26">
        <v>18</v>
      </c>
      <c r="G237" s="39">
        <f t="shared" si="48"/>
        <v>210</v>
      </c>
      <c r="H237" s="1" t="str">
        <f t="shared" si="57"/>
        <v/>
      </c>
      <c r="I237" s="1" t="str">
        <f t="shared" si="49"/>
        <v/>
      </c>
      <c r="J237" s="1" t="str">
        <f t="shared" si="49"/>
        <v/>
      </c>
      <c r="K237" s="41" t="str">
        <f t="shared" si="50"/>
        <v/>
      </c>
      <c r="L237" s="37" t="str">
        <f t="shared" si="59"/>
        <v/>
      </c>
      <c r="M237" s="6"/>
      <c r="P237" s="27">
        <f t="shared" si="60"/>
        <v>436.47811552084369</v>
      </c>
      <c r="Q237" s="27">
        <f t="shared" si="60"/>
        <v>4.4999999999999998E-2</v>
      </c>
      <c r="R237" s="38" t="str">
        <f t="shared" si="58"/>
        <v/>
      </c>
      <c r="S237" s="6"/>
    </row>
    <row r="238" spans="1:19">
      <c r="A238" s="39">
        <f t="shared" si="52"/>
        <v>211</v>
      </c>
      <c r="B238" s="40" t="str">
        <f t="shared" si="53"/>
        <v/>
      </c>
      <c r="C238" s="1" t="str">
        <f t="shared" si="54"/>
        <v/>
      </c>
      <c r="D238" s="1" t="str">
        <f t="shared" si="55"/>
        <v/>
      </c>
      <c r="E238" s="41" t="str">
        <f t="shared" si="56"/>
        <v/>
      </c>
      <c r="F238" s="26">
        <v>18</v>
      </c>
      <c r="G238" s="39">
        <f t="shared" si="48"/>
        <v>211</v>
      </c>
      <c r="H238" s="1" t="str">
        <f t="shared" si="57"/>
        <v/>
      </c>
      <c r="I238" s="1" t="str">
        <f t="shared" si="49"/>
        <v/>
      </c>
      <c r="J238" s="1" t="str">
        <f t="shared" si="49"/>
        <v/>
      </c>
      <c r="K238" s="41" t="str">
        <f t="shared" si="50"/>
        <v/>
      </c>
      <c r="L238" s="37" t="str">
        <f t="shared" si="59"/>
        <v/>
      </c>
      <c r="M238" s="6"/>
      <c r="P238" s="27">
        <f t="shared" si="60"/>
        <v>436.47811552084369</v>
      </c>
      <c r="Q238" s="27">
        <f t="shared" si="60"/>
        <v>4.4999999999999998E-2</v>
      </c>
      <c r="R238" s="38" t="str">
        <f t="shared" si="58"/>
        <v/>
      </c>
      <c r="S238" s="6"/>
    </row>
    <row r="239" spans="1:19">
      <c r="A239" s="39">
        <f t="shared" si="52"/>
        <v>212</v>
      </c>
      <c r="B239" s="40" t="str">
        <f t="shared" si="53"/>
        <v/>
      </c>
      <c r="C239" s="1" t="str">
        <f t="shared" si="54"/>
        <v/>
      </c>
      <c r="D239" s="1" t="str">
        <f t="shared" si="55"/>
        <v/>
      </c>
      <c r="E239" s="41" t="str">
        <f t="shared" si="56"/>
        <v/>
      </c>
      <c r="F239" s="26">
        <v>18</v>
      </c>
      <c r="G239" s="39">
        <f t="shared" si="48"/>
        <v>212</v>
      </c>
      <c r="H239" s="1" t="str">
        <f t="shared" si="57"/>
        <v/>
      </c>
      <c r="I239" s="1" t="str">
        <f t="shared" si="49"/>
        <v/>
      </c>
      <c r="J239" s="1" t="str">
        <f t="shared" si="49"/>
        <v/>
      </c>
      <c r="K239" s="41" t="str">
        <f t="shared" si="50"/>
        <v/>
      </c>
      <c r="L239" s="37" t="str">
        <f t="shared" si="59"/>
        <v/>
      </c>
      <c r="M239" s="6"/>
      <c r="P239" s="27">
        <f t="shared" si="60"/>
        <v>436.47811552084369</v>
      </c>
      <c r="Q239" s="27">
        <f t="shared" si="60"/>
        <v>4.4999999999999998E-2</v>
      </c>
      <c r="R239" s="38" t="str">
        <f t="shared" si="58"/>
        <v/>
      </c>
      <c r="S239" s="6"/>
    </row>
    <row r="240" spans="1:19">
      <c r="A240" s="39">
        <f t="shared" si="52"/>
        <v>213</v>
      </c>
      <c r="B240" s="40" t="str">
        <f t="shared" si="53"/>
        <v/>
      </c>
      <c r="C240" s="1" t="str">
        <f t="shared" si="54"/>
        <v/>
      </c>
      <c r="D240" s="1" t="str">
        <f t="shared" si="55"/>
        <v/>
      </c>
      <c r="E240" s="41" t="str">
        <f t="shared" si="56"/>
        <v/>
      </c>
      <c r="F240" s="26">
        <v>18</v>
      </c>
      <c r="G240" s="39">
        <f t="shared" si="48"/>
        <v>213</v>
      </c>
      <c r="H240" s="1" t="str">
        <f t="shared" si="57"/>
        <v/>
      </c>
      <c r="I240" s="1" t="str">
        <f t="shared" si="49"/>
        <v/>
      </c>
      <c r="J240" s="1" t="str">
        <f t="shared" si="49"/>
        <v/>
      </c>
      <c r="K240" s="41" t="str">
        <f t="shared" si="50"/>
        <v/>
      </c>
      <c r="L240" s="37" t="str">
        <f t="shared" si="59"/>
        <v/>
      </c>
      <c r="M240" s="6"/>
      <c r="P240" s="27">
        <f t="shared" si="60"/>
        <v>436.47811552084369</v>
      </c>
      <c r="Q240" s="27">
        <f t="shared" si="60"/>
        <v>4.4999999999999998E-2</v>
      </c>
      <c r="R240" s="38" t="str">
        <f t="shared" si="58"/>
        <v/>
      </c>
      <c r="S240" s="6"/>
    </row>
    <row r="241" spans="1:19">
      <c r="A241" s="39">
        <f t="shared" si="52"/>
        <v>214</v>
      </c>
      <c r="B241" s="40" t="str">
        <f t="shared" si="53"/>
        <v/>
      </c>
      <c r="C241" s="1" t="str">
        <f t="shared" si="54"/>
        <v/>
      </c>
      <c r="D241" s="1" t="str">
        <f t="shared" si="55"/>
        <v/>
      </c>
      <c r="E241" s="41" t="str">
        <f t="shared" si="56"/>
        <v/>
      </c>
      <c r="F241" s="26">
        <v>18</v>
      </c>
      <c r="G241" s="39">
        <f t="shared" si="48"/>
        <v>214</v>
      </c>
      <c r="H241" s="1" t="str">
        <f t="shared" si="57"/>
        <v/>
      </c>
      <c r="I241" s="1" t="str">
        <f t="shared" si="49"/>
        <v/>
      </c>
      <c r="J241" s="1" t="str">
        <f t="shared" si="49"/>
        <v/>
      </c>
      <c r="K241" s="41" t="str">
        <f t="shared" si="50"/>
        <v/>
      </c>
      <c r="L241" s="37" t="str">
        <f t="shared" si="59"/>
        <v/>
      </c>
      <c r="M241" s="6"/>
      <c r="P241" s="27">
        <f t="shared" si="60"/>
        <v>436.47811552084369</v>
      </c>
      <c r="Q241" s="27">
        <f t="shared" si="60"/>
        <v>4.4999999999999998E-2</v>
      </c>
      <c r="R241" s="38" t="str">
        <f t="shared" si="58"/>
        <v/>
      </c>
      <c r="S241" s="6"/>
    </row>
    <row r="242" spans="1:19">
      <c r="A242" s="39">
        <f t="shared" si="52"/>
        <v>215</v>
      </c>
      <c r="B242" s="40" t="str">
        <f t="shared" si="53"/>
        <v/>
      </c>
      <c r="C242" s="1" t="str">
        <f t="shared" si="54"/>
        <v/>
      </c>
      <c r="D242" s="1" t="str">
        <f t="shared" si="55"/>
        <v/>
      </c>
      <c r="E242" s="41" t="str">
        <f t="shared" si="56"/>
        <v/>
      </c>
      <c r="F242" s="26">
        <v>18</v>
      </c>
      <c r="G242" s="39">
        <f t="shared" si="48"/>
        <v>215</v>
      </c>
      <c r="H242" s="1" t="str">
        <f t="shared" si="57"/>
        <v/>
      </c>
      <c r="I242" s="1" t="str">
        <f t="shared" si="49"/>
        <v/>
      </c>
      <c r="J242" s="1" t="str">
        <f t="shared" si="49"/>
        <v/>
      </c>
      <c r="K242" s="41" t="str">
        <f t="shared" si="50"/>
        <v/>
      </c>
      <c r="L242" s="37" t="str">
        <f t="shared" si="59"/>
        <v/>
      </c>
      <c r="M242" s="6"/>
      <c r="P242" s="27">
        <f t="shared" si="60"/>
        <v>436.47811552084369</v>
      </c>
      <c r="Q242" s="27">
        <f t="shared" si="60"/>
        <v>4.4999999999999998E-2</v>
      </c>
      <c r="R242" s="38" t="str">
        <f t="shared" si="58"/>
        <v/>
      </c>
      <c r="S242" s="6"/>
    </row>
    <row r="243" spans="1:19" ht="15.75" thickBot="1">
      <c r="A243" s="42">
        <f t="shared" si="52"/>
        <v>216</v>
      </c>
      <c r="B243" s="43" t="str">
        <f t="shared" si="53"/>
        <v/>
      </c>
      <c r="C243" s="44" t="str">
        <f t="shared" si="54"/>
        <v/>
      </c>
      <c r="D243" s="44" t="str">
        <f t="shared" si="55"/>
        <v/>
      </c>
      <c r="E243" s="45" t="str">
        <f t="shared" si="56"/>
        <v/>
      </c>
      <c r="F243" s="26">
        <v>18</v>
      </c>
      <c r="G243" s="42">
        <f t="shared" si="48"/>
        <v>216</v>
      </c>
      <c r="H243" s="44" t="str">
        <f t="shared" si="57"/>
        <v/>
      </c>
      <c r="I243" s="44" t="str">
        <f t="shared" si="49"/>
        <v/>
      </c>
      <c r="J243" s="44" t="str">
        <f t="shared" si="49"/>
        <v/>
      </c>
      <c r="K243" s="45" t="str">
        <f t="shared" si="50"/>
        <v/>
      </c>
      <c r="L243" s="46" t="str">
        <f t="shared" si="59"/>
        <v/>
      </c>
      <c r="M243" s="6"/>
      <c r="P243" s="27">
        <f t="shared" si="60"/>
        <v>436.47811552084369</v>
      </c>
      <c r="Q243" s="27">
        <f t="shared" si="60"/>
        <v>4.4999999999999998E-2</v>
      </c>
      <c r="R243" s="38" t="str">
        <f t="shared" si="58"/>
        <v/>
      </c>
      <c r="S243" s="6"/>
    </row>
    <row r="244" spans="1:19">
      <c r="A244" s="33">
        <f t="shared" si="52"/>
        <v>217</v>
      </c>
      <c r="B244" s="34" t="str">
        <f t="shared" si="53"/>
        <v/>
      </c>
      <c r="C244" s="35" t="str">
        <f t="shared" si="54"/>
        <v/>
      </c>
      <c r="D244" s="35" t="str">
        <f t="shared" si="55"/>
        <v/>
      </c>
      <c r="E244" s="36" t="str">
        <f t="shared" si="56"/>
        <v/>
      </c>
      <c r="F244" s="26">
        <v>19</v>
      </c>
      <c r="G244" s="33">
        <f t="shared" si="48"/>
        <v>217</v>
      </c>
      <c r="H244" s="35" t="str">
        <f t="shared" si="57"/>
        <v/>
      </c>
      <c r="I244" s="35" t="str">
        <f t="shared" si="49"/>
        <v/>
      </c>
      <c r="J244" s="35" t="str">
        <f t="shared" si="49"/>
        <v/>
      </c>
      <c r="K244" s="36" t="str">
        <f t="shared" si="50"/>
        <v/>
      </c>
      <c r="L244" s="47" t="str">
        <f t="shared" si="59"/>
        <v/>
      </c>
      <c r="M244" s="6"/>
      <c r="P244" s="27">
        <f t="shared" si="60"/>
        <v>436.47811552084369</v>
      </c>
      <c r="Q244" s="27">
        <f t="shared" si="60"/>
        <v>4.4999999999999998E-2</v>
      </c>
      <c r="R244" s="38" t="str">
        <f t="shared" si="58"/>
        <v/>
      </c>
      <c r="S244" s="6"/>
    </row>
    <row r="245" spans="1:19">
      <c r="A245" s="39">
        <f t="shared" si="52"/>
        <v>218</v>
      </c>
      <c r="B245" s="40" t="str">
        <f t="shared" si="53"/>
        <v/>
      </c>
      <c r="C245" s="1" t="str">
        <f t="shared" si="54"/>
        <v/>
      </c>
      <c r="D245" s="1" t="str">
        <f t="shared" si="55"/>
        <v/>
      </c>
      <c r="E245" s="41" t="str">
        <f t="shared" si="56"/>
        <v/>
      </c>
      <c r="F245" s="26">
        <v>19</v>
      </c>
      <c r="G245" s="39">
        <f t="shared" si="48"/>
        <v>218</v>
      </c>
      <c r="H245" s="1" t="str">
        <f t="shared" si="57"/>
        <v/>
      </c>
      <c r="I245" s="1" t="str">
        <f t="shared" si="49"/>
        <v/>
      </c>
      <c r="J245" s="1" t="str">
        <f t="shared" si="49"/>
        <v/>
      </c>
      <c r="K245" s="41" t="str">
        <f t="shared" si="50"/>
        <v/>
      </c>
      <c r="L245" s="37" t="str">
        <f t="shared" si="59"/>
        <v/>
      </c>
      <c r="M245" s="6"/>
      <c r="P245" s="27">
        <f t="shared" si="60"/>
        <v>436.47811552084369</v>
      </c>
      <c r="Q245" s="27">
        <f t="shared" si="60"/>
        <v>4.4999999999999998E-2</v>
      </c>
      <c r="R245" s="38" t="str">
        <f t="shared" si="58"/>
        <v/>
      </c>
      <c r="S245" s="6"/>
    </row>
    <row r="246" spans="1:19">
      <c r="A246" s="39">
        <f t="shared" si="52"/>
        <v>219</v>
      </c>
      <c r="B246" s="40" t="str">
        <f t="shared" si="53"/>
        <v/>
      </c>
      <c r="C246" s="1" t="str">
        <f t="shared" si="54"/>
        <v/>
      </c>
      <c r="D246" s="1" t="str">
        <f t="shared" si="55"/>
        <v/>
      </c>
      <c r="E246" s="41" t="str">
        <f t="shared" si="56"/>
        <v/>
      </c>
      <c r="F246" s="26">
        <v>19</v>
      </c>
      <c r="G246" s="39">
        <f t="shared" si="48"/>
        <v>219</v>
      </c>
      <c r="H246" s="1" t="str">
        <f t="shared" si="57"/>
        <v/>
      </c>
      <c r="I246" s="1" t="str">
        <f t="shared" si="49"/>
        <v/>
      </c>
      <c r="J246" s="1" t="str">
        <f t="shared" si="49"/>
        <v/>
      </c>
      <c r="K246" s="41" t="str">
        <f t="shared" si="50"/>
        <v/>
      </c>
      <c r="L246" s="37" t="str">
        <f t="shared" si="59"/>
        <v/>
      </c>
      <c r="M246" s="6"/>
      <c r="P246" s="27">
        <f t="shared" si="60"/>
        <v>436.47811552084369</v>
      </c>
      <c r="Q246" s="27">
        <f t="shared" si="60"/>
        <v>4.4999999999999998E-2</v>
      </c>
      <c r="R246" s="38" t="str">
        <f t="shared" si="58"/>
        <v/>
      </c>
      <c r="S246" s="6"/>
    </row>
    <row r="247" spans="1:19">
      <c r="A247" s="39">
        <f t="shared" si="52"/>
        <v>220</v>
      </c>
      <c r="B247" s="40" t="str">
        <f t="shared" si="53"/>
        <v/>
      </c>
      <c r="C247" s="1" t="str">
        <f t="shared" si="54"/>
        <v/>
      </c>
      <c r="D247" s="1" t="str">
        <f t="shared" si="55"/>
        <v/>
      </c>
      <c r="E247" s="41" t="str">
        <f t="shared" si="56"/>
        <v/>
      </c>
      <c r="F247" s="26">
        <v>19</v>
      </c>
      <c r="G247" s="39">
        <f t="shared" si="48"/>
        <v>220</v>
      </c>
      <c r="H247" s="1" t="str">
        <f t="shared" si="57"/>
        <v/>
      </c>
      <c r="I247" s="1" t="str">
        <f t="shared" si="49"/>
        <v/>
      </c>
      <c r="J247" s="1" t="str">
        <f t="shared" si="49"/>
        <v/>
      </c>
      <c r="K247" s="41" t="str">
        <f t="shared" si="50"/>
        <v/>
      </c>
      <c r="L247" s="37" t="str">
        <f t="shared" si="59"/>
        <v/>
      </c>
      <c r="M247" s="6"/>
      <c r="P247" s="27">
        <f t="shared" si="60"/>
        <v>436.47811552084369</v>
      </c>
      <c r="Q247" s="27">
        <f t="shared" si="60"/>
        <v>4.4999999999999998E-2</v>
      </c>
      <c r="R247" s="38" t="str">
        <f t="shared" si="58"/>
        <v/>
      </c>
      <c r="S247" s="6"/>
    </row>
    <row r="248" spans="1:19">
      <c r="A248" s="39">
        <f t="shared" si="52"/>
        <v>221</v>
      </c>
      <c r="B248" s="40" t="str">
        <f t="shared" si="53"/>
        <v/>
      </c>
      <c r="C248" s="1" t="str">
        <f t="shared" si="54"/>
        <v/>
      </c>
      <c r="D248" s="1" t="str">
        <f t="shared" si="55"/>
        <v/>
      </c>
      <c r="E248" s="41" t="str">
        <f t="shared" si="56"/>
        <v/>
      </c>
      <c r="F248" s="26">
        <v>19</v>
      </c>
      <c r="G248" s="39">
        <f t="shared" si="48"/>
        <v>221</v>
      </c>
      <c r="H248" s="1" t="str">
        <f t="shared" si="57"/>
        <v/>
      </c>
      <c r="I248" s="1" t="str">
        <f t="shared" si="49"/>
        <v/>
      </c>
      <c r="J248" s="1" t="str">
        <f t="shared" si="49"/>
        <v/>
      </c>
      <c r="K248" s="41" t="str">
        <f t="shared" si="50"/>
        <v/>
      </c>
      <c r="L248" s="37" t="str">
        <f t="shared" si="59"/>
        <v/>
      </c>
      <c r="M248" s="6"/>
      <c r="P248" s="27">
        <f t="shared" si="60"/>
        <v>436.47811552084369</v>
      </c>
      <c r="Q248" s="27">
        <f t="shared" si="60"/>
        <v>4.4999999999999998E-2</v>
      </c>
      <c r="R248" s="38" t="str">
        <f t="shared" si="58"/>
        <v/>
      </c>
      <c r="S248" s="6"/>
    </row>
    <row r="249" spans="1:19">
      <c r="A249" s="39">
        <f t="shared" si="52"/>
        <v>222</v>
      </c>
      <c r="B249" s="40" t="str">
        <f t="shared" si="53"/>
        <v/>
      </c>
      <c r="C249" s="1" t="str">
        <f t="shared" si="54"/>
        <v/>
      </c>
      <c r="D249" s="1" t="str">
        <f t="shared" si="55"/>
        <v/>
      </c>
      <c r="E249" s="41" t="str">
        <f t="shared" si="56"/>
        <v/>
      </c>
      <c r="F249" s="26">
        <v>19</v>
      </c>
      <c r="G249" s="39">
        <f t="shared" si="48"/>
        <v>222</v>
      </c>
      <c r="H249" s="1" t="str">
        <f t="shared" si="57"/>
        <v/>
      </c>
      <c r="I249" s="1" t="str">
        <f t="shared" si="49"/>
        <v/>
      </c>
      <c r="J249" s="1" t="str">
        <f t="shared" si="49"/>
        <v/>
      </c>
      <c r="K249" s="41" t="str">
        <f t="shared" si="50"/>
        <v/>
      </c>
      <c r="L249" s="37" t="str">
        <f t="shared" si="59"/>
        <v/>
      </c>
      <c r="M249" s="6"/>
      <c r="P249" s="27">
        <f t="shared" si="60"/>
        <v>436.47811552084369</v>
      </c>
      <c r="Q249" s="27">
        <f t="shared" si="60"/>
        <v>4.4999999999999998E-2</v>
      </c>
      <c r="R249" s="38" t="str">
        <f t="shared" si="58"/>
        <v/>
      </c>
      <c r="S249" s="6"/>
    </row>
    <row r="250" spans="1:19">
      <c r="A250" s="39">
        <f t="shared" si="52"/>
        <v>223</v>
      </c>
      <c r="B250" s="40" t="str">
        <f t="shared" si="53"/>
        <v/>
      </c>
      <c r="C250" s="1" t="str">
        <f t="shared" si="54"/>
        <v/>
      </c>
      <c r="D250" s="1" t="str">
        <f t="shared" si="55"/>
        <v/>
      </c>
      <c r="E250" s="41" t="str">
        <f t="shared" si="56"/>
        <v/>
      </c>
      <c r="F250" s="26">
        <v>19</v>
      </c>
      <c r="G250" s="39">
        <f t="shared" si="48"/>
        <v>223</v>
      </c>
      <c r="H250" s="1" t="str">
        <f t="shared" si="57"/>
        <v/>
      </c>
      <c r="I250" s="1" t="str">
        <f t="shared" si="49"/>
        <v/>
      </c>
      <c r="J250" s="1" t="str">
        <f t="shared" si="49"/>
        <v/>
      </c>
      <c r="K250" s="41" t="str">
        <f t="shared" si="50"/>
        <v/>
      </c>
      <c r="L250" s="37" t="str">
        <f t="shared" si="59"/>
        <v/>
      </c>
      <c r="M250" s="6"/>
      <c r="P250" s="27">
        <f t="shared" si="60"/>
        <v>436.47811552084369</v>
      </c>
      <c r="Q250" s="27">
        <f t="shared" si="60"/>
        <v>4.4999999999999998E-2</v>
      </c>
      <c r="R250" s="38" t="str">
        <f t="shared" si="58"/>
        <v/>
      </c>
      <c r="S250" s="6"/>
    </row>
    <row r="251" spans="1:19">
      <c r="A251" s="39">
        <f t="shared" si="52"/>
        <v>224</v>
      </c>
      <c r="B251" s="40" t="str">
        <f t="shared" si="53"/>
        <v/>
      </c>
      <c r="C251" s="1" t="str">
        <f t="shared" si="54"/>
        <v/>
      </c>
      <c r="D251" s="1" t="str">
        <f t="shared" si="55"/>
        <v/>
      </c>
      <c r="E251" s="41" t="str">
        <f t="shared" si="56"/>
        <v/>
      </c>
      <c r="F251" s="26">
        <v>19</v>
      </c>
      <c r="G251" s="39">
        <f t="shared" si="48"/>
        <v>224</v>
      </c>
      <c r="H251" s="1" t="str">
        <f t="shared" si="57"/>
        <v/>
      </c>
      <c r="I251" s="1" t="str">
        <f t="shared" si="49"/>
        <v/>
      </c>
      <c r="J251" s="1" t="str">
        <f t="shared" si="49"/>
        <v/>
      </c>
      <c r="K251" s="41" t="str">
        <f t="shared" si="50"/>
        <v/>
      </c>
      <c r="L251" s="37" t="str">
        <f t="shared" si="59"/>
        <v/>
      </c>
      <c r="M251" s="6"/>
      <c r="P251" s="27">
        <f t="shared" si="60"/>
        <v>436.47811552084369</v>
      </c>
      <c r="Q251" s="27">
        <f t="shared" si="60"/>
        <v>4.4999999999999998E-2</v>
      </c>
      <c r="R251" s="38" t="str">
        <f t="shared" si="58"/>
        <v/>
      </c>
      <c r="S251" s="6"/>
    </row>
    <row r="252" spans="1:19">
      <c r="A252" s="39">
        <f t="shared" si="52"/>
        <v>225</v>
      </c>
      <c r="B252" s="40" t="str">
        <f t="shared" si="53"/>
        <v/>
      </c>
      <c r="C252" s="1" t="str">
        <f t="shared" si="54"/>
        <v/>
      </c>
      <c r="D252" s="1" t="str">
        <f t="shared" si="55"/>
        <v/>
      </c>
      <c r="E252" s="41" t="str">
        <f t="shared" si="56"/>
        <v/>
      </c>
      <c r="F252" s="26">
        <v>19</v>
      </c>
      <c r="G252" s="39">
        <f t="shared" si="48"/>
        <v>225</v>
      </c>
      <c r="H252" s="1" t="str">
        <f t="shared" si="57"/>
        <v/>
      </c>
      <c r="I252" s="1" t="str">
        <f t="shared" si="49"/>
        <v/>
      </c>
      <c r="J252" s="1" t="str">
        <f t="shared" si="49"/>
        <v/>
      </c>
      <c r="K252" s="41" t="str">
        <f t="shared" si="50"/>
        <v/>
      </c>
      <c r="L252" s="37" t="str">
        <f t="shared" si="59"/>
        <v/>
      </c>
      <c r="M252" s="6"/>
      <c r="P252" s="27">
        <f t="shared" ref="P252:Q267" si="61">P251</f>
        <v>436.47811552084369</v>
      </c>
      <c r="Q252" s="27">
        <f t="shared" si="61"/>
        <v>4.4999999999999998E-2</v>
      </c>
      <c r="R252" s="38" t="str">
        <f t="shared" si="58"/>
        <v/>
      </c>
      <c r="S252" s="6"/>
    </row>
    <row r="253" spans="1:19">
      <c r="A253" s="39">
        <f t="shared" si="52"/>
        <v>226</v>
      </c>
      <c r="B253" s="40" t="str">
        <f t="shared" si="53"/>
        <v/>
      </c>
      <c r="C253" s="1" t="str">
        <f t="shared" si="54"/>
        <v/>
      </c>
      <c r="D253" s="1" t="str">
        <f t="shared" si="55"/>
        <v/>
      </c>
      <c r="E253" s="41" t="str">
        <f t="shared" si="56"/>
        <v/>
      </c>
      <c r="F253" s="26">
        <v>19</v>
      </c>
      <c r="G253" s="39">
        <f t="shared" si="48"/>
        <v>226</v>
      </c>
      <c r="H253" s="1" t="str">
        <f t="shared" si="57"/>
        <v/>
      </c>
      <c r="I253" s="1" t="str">
        <f t="shared" si="49"/>
        <v/>
      </c>
      <c r="J253" s="1" t="str">
        <f t="shared" si="49"/>
        <v/>
      </c>
      <c r="K253" s="41" t="str">
        <f t="shared" si="50"/>
        <v/>
      </c>
      <c r="L253" s="37" t="str">
        <f t="shared" si="59"/>
        <v/>
      </c>
      <c r="M253" s="6"/>
      <c r="P253" s="27">
        <f t="shared" si="61"/>
        <v>436.47811552084369</v>
      </c>
      <c r="Q253" s="27">
        <f t="shared" si="61"/>
        <v>4.4999999999999998E-2</v>
      </c>
      <c r="R253" s="38" t="str">
        <f t="shared" si="58"/>
        <v/>
      </c>
      <c r="S253" s="6"/>
    </row>
    <row r="254" spans="1:19">
      <c r="A254" s="39">
        <f t="shared" si="52"/>
        <v>227</v>
      </c>
      <c r="B254" s="40" t="str">
        <f t="shared" si="53"/>
        <v/>
      </c>
      <c r="C254" s="1" t="str">
        <f t="shared" si="54"/>
        <v/>
      </c>
      <c r="D254" s="1" t="str">
        <f t="shared" si="55"/>
        <v/>
      </c>
      <c r="E254" s="41" t="str">
        <f t="shared" si="56"/>
        <v/>
      </c>
      <c r="F254" s="26">
        <v>19</v>
      </c>
      <c r="G254" s="39">
        <f t="shared" si="48"/>
        <v>227</v>
      </c>
      <c r="H254" s="1" t="str">
        <f t="shared" si="57"/>
        <v/>
      </c>
      <c r="I254" s="1" t="str">
        <f t="shared" si="49"/>
        <v/>
      </c>
      <c r="J254" s="1" t="str">
        <f t="shared" si="49"/>
        <v/>
      </c>
      <c r="K254" s="41" t="str">
        <f t="shared" si="50"/>
        <v/>
      </c>
      <c r="L254" s="37" t="str">
        <f t="shared" si="59"/>
        <v/>
      </c>
      <c r="M254" s="6"/>
      <c r="P254" s="27">
        <f t="shared" si="61"/>
        <v>436.47811552084369</v>
      </c>
      <c r="Q254" s="27">
        <f t="shared" si="61"/>
        <v>4.4999999999999998E-2</v>
      </c>
      <c r="R254" s="38" t="str">
        <f t="shared" si="58"/>
        <v/>
      </c>
      <c r="S254" s="6"/>
    </row>
    <row r="255" spans="1:19" ht="15.75" thickBot="1">
      <c r="A255" s="42">
        <f t="shared" si="52"/>
        <v>228</v>
      </c>
      <c r="B255" s="43" t="str">
        <f t="shared" si="53"/>
        <v/>
      </c>
      <c r="C255" s="44" t="str">
        <f t="shared" si="54"/>
        <v/>
      </c>
      <c r="D255" s="44" t="str">
        <f t="shared" si="55"/>
        <v/>
      </c>
      <c r="E255" s="45" t="str">
        <f t="shared" si="56"/>
        <v/>
      </c>
      <c r="F255" s="26">
        <v>19</v>
      </c>
      <c r="G255" s="42">
        <f t="shared" si="48"/>
        <v>228</v>
      </c>
      <c r="H255" s="44" t="str">
        <f t="shared" si="57"/>
        <v/>
      </c>
      <c r="I255" s="44" t="str">
        <f t="shared" si="49"/>
        <v/>
      </c>
      <c r="J255" s="44" t="str">
        <f t="shared" si="49"/>
        <v/>
      </c>
      <c r="K255" s="45" t="str">
        <f t="shared" si="50"/>
        <v/>
      </c>
      <c r="L255" s="46" t="str">
        <f t="shared" si="59"/>
        <v/>
      </c>
      <c r="M255" s="6"/>
      <c r="P255" s="27">
        <f t="shared" si="61"/>
        <v>436.47811552084369</v>
      </c>
      <c r="Q255" s="27">
        <f t="shared" si="61"/>
        <v>4.4999999999999998E-2</v>
      </c>
      <c r="R255" s="38" t="str">
        <f t="shared" si="58"/>
        <v/>
      </c>
      <c r="S255" s="6"/>
    </row>
    <row r="256" spans="1:19">
      <c r="A256" s="33">
        <f t="shared" si="52"/>
        <v>229</v>
      </c>
      <c r="B256" s="34" t="str">
        <f t="shared" si="53"/>
        <v/>
      </c>
      <c r="C256" s="35" t="str">
        <f t="shared" si="54"/>
        <v/>
      </c>
      <c r="D256" s="35" t="str">
        <f t="shared" si="55"/>
        <v/>
      </c>
      <c r="E256" s="36" t="str">
        <f t="shared" si="56"/>
        <v/>
      </c>
      <c r="F256" s="26">
        <v>20</v>
      </c>
      <c r="G256" s="33">
        <f t="shared" si="48"/>
        <v>229</v>
      </c>
      <c r="H256" s="35" t="str">
        <f t="shared" si="57"/>
        <v/>
      </c>
      <c r="I256" s="35" t="str">
        <f t="shared" si="49"/>
        <v/>
      </c>
      <c r="J256" s="35" t="str">
        <f t="shared" si="49"/>
        <v/>
      </c>
      <c r="K256" s="36" t="str">
        <f t="shared" si="50"/>
        <v/>
      </c>
      <c r="L256" s="47" t="str">
        <f t="shared" si="59"/>
        <v/>
      </c>
      <c r="M256" s="6"/>
      <c r="P256" s="27">
        <f t="shared" si="61"/>
        <v>436.47811552084369</v>
      </c>
      <c r="Q256" s="27">
        <f t="shared" si="61"/>
        <v>4.4999999999999998E-2</v>
      </c>
      <c r="R256" s="38" t="str">
        <f t="shared" si="58"/>
        <v/>
      </c>
      <c r="S256" s="6"/>
    </row>
    <row r="257" spans="1:19">
      <c r="A257" s="39">
        <f t="shared" si="52"/>
        <v>230</v>
      </c>
      <c r="B257" s="40" t="str">
        <f t="shared" si="53"/>
        <v/>
      </c>
      <c r="C257" s="1" t="str">
        <f t="shared" si="54"/>
        <v/>
      </c>
      <c r="D257" s="1" t="str">
        <f t="shared" si="55"/>
        <v/>
      </c>
      <c r="E257" s="41" t="str">
        <f t="shared" si="56"/>
        <v/>
      </c>
      <c r="F257" s="26">
        <v>20</v>
      </c>
      <c r="G257" s="39">
        <f t="shared" si="48"/>
        <v>230</v>
      </c>
      <c r="H257" s="1" t="str">
        <f t="shared" si="57"/>
        <v/>
      </c>
      <c r="I257" s="1" t="str">
        <f t="shared" si="49"/>
        <v/>
      </c>
      <c r="J257" s="1" t="str">
        <f t="shared" si="49"/>
        <v/>
      </c>
      <c r="K257" s="41" t="str">
        <f t="shared" si="50"/>
        <v/>
      </c>
      <c r="L257" s="37" t="str">
        <f t="shared" si="59"/>
        <v/>
      </c>
      <c r="M257" s="6"/>
      <c r="P257" s="27">
        <f t="shared" si="61"/>
        <v>436.47811552084369</v>
      </c>
      <c r="Q257" s="27">
        <f t="shared" si="61"/>
        <v>4.4999999999999998E-2</v>
      </c>
      <c r="R257" s="38" t="str">
        <f t="shared" si="58"/>
        <v/>
      </c>
      <c r="S257" s="6"/>
    </row>
    <row r="258" spans="1:19">
      <c r="A258" s="39">
        <f t="shared" si="52"/>
        <v>231</v>
      </c>
      <c r="B258" s="40" t="str">
        <f t="shared" si="53"/>
        <v/>
      </c>
      <c r="C258" s="1" t="str">
        <f t="shared" si="54"/>
        <v/>
      </c>
      <c r="D258" s="1" t="str">
        <f t="shared" si="55"/>
        <v/>
      </c>
      <c r="E258" s="41" t="str">
        <f t="shared" si="56"/>
        <v/>
      </c>
      <c r="F258" s="26">
        <v>20</v>
      </c>
      <c r="G258" s="39">
        <f t="shared" si="48"/>
        <v>231</v>
      </c>
      <c r="H258" s="1" t="str">
        <f t="shared" si="57"/>
        <v/>
      </c>
      <c r="I258" s="1" t="str">
        <f t="shared" si="49"/>
        <v/>
      </c>
      <c r="J258" s="1" t="str">
        <f t="shared" si="49"/>
        <v/>
      </c>
      <c r="K258" s="41" t="str">
        <f t="shared" si="50"/>
        <v/>
      </c>
      <c r="L258" s="37" t="str">
        <f t="shared" si="59"/>
        <v/>
      </c>
      <c r="M258" s="6"/>
      <c r="P258" s="27">
        <f t="shared" si="61"/>
        <v>436.47811552084369</v>
      </c>
      <c r="Q258" s="27">
        <f t="shared" si="61"/>
        <v>4.4999999999999998E-2</v>
      </c>
      <c r="R258" s="38" t="str">
        <f t="shared" si="58"/>
        <v/>
      </c>
      <c r="S258" s="6"/>
    </row>
    <row r="259" spans="1:19">
      <c r="A259" s="39">
        <f t="shared" si="52"/>
        <v>232</v>
      </c>
      <c r="B259" s="40" t="str">
        <f t="shared" si="53"/>
        <v/>
      </c>
      <c r="C259" s="1" t="str">
        <f t="shared" si="54"/>
        <v/>
      </c>
      <c r="D259" s="1" t="str">
        <f t="shared" si="55"/>
        <v/>
      </c>
      <c r="E259" s="41" t="str">
        <f t="shared" si="56"/>
        <v/>
      </c>
      <c r="F259" s="26">
        <v>20</v>
      </c>
      <c r="G259" s="39">
        <f t="shared" si="48"/>
        <v>232</v>
      </c>
      <c r="H259" s="1" t="str">
        <f t="shared" si="57"/>
        <v/>
      </c>
      <c r="I259" s="1" t="str">
        <f t="shared" si="49"/>
        <v/>
      </c>
      <c r="J259" s="1" t="str">
        <f t="shared" si="49"/>
        <v/>
      </c>
      <c r="K259" s="41" t="str">
        <f t="shared" si="50"/>
        <v/>
      </c>
      <c r="L259" s="37" t="str">
        <f t="shared" si="59"/>
        <v/>
      </c>
      <c r="M259" s="6"/>
      <c r="P259" s="27">
        <f t="shared" si="61"/>
        <v>436.47811552084369</v>
      </c>
      <c r="Q259" s="27">
        <f t="shared" si="61"/>
        <v>4.4999999999999998E-2</v>
      </c>
      <c r="R259" s="38" t="str">
        <f t="shared" si="58"/>
        <v/>
      </c>
      <c r="S259" s="6"/>
    </row>
    <row r="260" spans="1:19">
      <c r="A260" s="39">
        <f t="shared" si="52"/>
        <v>233</v>
      </c>
      <c r="B260" s="40" t="str">
        <f t="shared" si="53"/>
        <v/>
      </c>
      <c r="C260" s="1" t="str">
        <f t="shared" si="54"/>
        <v/>
      </c>
      <c r="D260" s="1" t="str">
        <f t="shared" si="55"/>
        <v/>
      </c>
      <c r="E260" s="41" t="str">
        <f t="shared" si="56"/>
        <v/>
      </c>
      <c r="F260" s="26">
        <v>20</v>
      </c>
      <c r="G260" s="39">
        <f t="shared" si="48"/>
        <v>233</v>
      </c>
      <c r="H260" s="1" t="str">
        <f t="shared" si="57"/>
        <v/>
      </c>
      <c r="I260" s="1" t="str">
        <f t="shared" si="49"/>
        <v/>
      </c>
      <c r="J260" s="1" t="str">
        <f t="shared" si="49"/>
        <v/>
      </c>
      <c r="K260" s="41" t="str">
        <f t="shared" si="50"/>
        <v/>
      </c>
      <c r="L260" s="37" t="str">
        <f t="shared" si="59"/>
        <v/>
      </c>
      <c r="M260" s="6"/>
      <c r="P260" s="27">
        <f t="shared" si="61"/>
        <v>436.47811552084369</v>
      </c>
      <c r="Q260" s="27">
        <f t="shared" si="61"/>
        <v>4.4999999999999998E-2</v>
      </c>
      <c r="R260" s="38" t="str">
        <f t="shared" si="58"/>
        <v/>
      </c>
      <c r="S260" s="6"/>
    </row>
    <row r="261" spans="1:19">
      <c r="A261" s="39">
        <f t="shared" si="52"/>
        <v>234</v>
      </c>
      <c r="B261" s="40" t="str">
        <f t="shared" si="53"/>
        <v/>
      </c>
      <c r="C261" s="1" t="str">
        <f t="shared" si="54"/>
        <v/>
      </c>
      <c r="D261" s="1" t="str">
        <f t="shared" si="55"/>
        <v/>
      </c>
      <c r="E261" s="41" t="str">
        <f t="shared" si="56"/>
        <v/>
      </c>
      <c r="F261" s="26">
        <v>20</v>
      </c>
      <c r="G261" s="39">
        <f t="shared" si="48"/>
        <v>234</v>
      </c>
      <c r="H261" s="1" t="str">
        <f t="shared" si="57"/>
        <v/>
      </c>
      <c r="I261" s="1" t="str">
        <f t="shared" si="49"/>
        <v/>
      </c>
      <c r="J261" s="1" t="str">
        <f t="shared" si="49"/>
        <v/>
      </c>
      <c r="K261" s="41" t="str">
        <f t="shared" si="50"/>
        <v/>
      </c>
      <c r="L261" s="37" t="str">
        <f t="shared" si="59"/>
        <v/>
      </c>
      <c r="M261" s="6"/>
      <c r="P261" s="27">
        <f t="shared" si="61"/>
        <v>436.47811552084369</v>
      </c>
      <c r="Q261" s="27">
        <f t="shared" si="61"/>
        <v>4.4999999999999998E-2</v>
      </c>
      <c r="R261" s="38" t="str">
        <f t="shared" si="58"/>
        <v/>
      </c>
      <c r="S261" s="6"/>
    </row>
    <row r="262" spans="1:19">
      <c r="A262" s="39">
        <f t="shared" si="52"/>
        <v>235</v>
      </c>
      <c r="B262" s="40" t="str">
        <f t="shared" si="53"/>
        <v/>
      </c>
      <c r="C262" s="1" t="str">
        <f t="shared" si="54"/>
        <v/>
      </c>
      <c r="D262" s="1" t="str">
        <f t="shared" si="55"/>
        <v/>
      </c>
      <c r="E262" s="41" t="str">
        <f t="shared" si="56"/>
        <v/>
      </c>
      <c r="F262" s="26">
        <v>20</v>
      </c>
      <c r="G262" s="39">
        <f t="shared" si="48"/>
        <v>235</v>
      </c>
      <c r="H262" s="1" t="str">
        <f t="shared" si="57"/>
        <v/>
      </c>
      <c r="I262" s="1" t="str">
        <f t="shared" si="49"/>
        <v/>
      </c>
      <c r="J262" s="1" t="str">
        <f t="shared" si="49"/>
        <v/>
      </c>
      <c r="K262" s="41" t="str">
        <f t="shared" si="50"/>
        <v/>
      </c>
      <c r="L262" s="37" t="str">
        <f t="shared" si="59"/>
        <v/>
      </c>
      <c r="M262" s="6"/>
      <c r="P262" s="27">
        <f t="shared" si="61"/>
        <v>436.47811552084369</v>
      </c>
      <c r="Q262" s="27">
        <f t="shared" si="61"/>
        <v>4.4999999999999998E-2</v>
      </c>
      <c r="R262" s="38" t="str">
        <f t="shared" si="58"/>
        <v/>
      </c>
      <c r="S262" s="6"/>
    </row>
    <row r="263" spans="1:19">
      <c r="A263" s="39">
        <f t="shared" si="52"/>
        <v>236</v>
      </c>
      <c r="B263" s="40" t="str">
        <f t="shared" si="53"/>
        <v/>
      </c>
      <c r="C263" s="1" t="str">
        <f t="shared" si="54"/>
        <v/>
      </c>
      <c r="D263" s="1" t="str">
        <f t="shared" si="55"/>
        <v/>
      </c>
      <c r="E263" s="41" t="str">
        <f t="shared" si="56"/>
        <v/>
      </c>
      <c r="F263" s="26">
        <v>20</v>
      </c>
      <c r="G263" s="39">
        <f t="shared" si="48"/>
        <v>236</v>
      </c>
      <c r="H263" s="1" t="str">
        <f t="shared" si="57"/>
        <v/>
      </c>
      <c r="I263" s="1" t="str">
        <f t="shared" si="49"/>
        <v/>
      </c>
      <c r="J263" s="1" t="str">
        <f t="shared" si="49"/>
        <v/>
      </c>
      <c r="K263" s="41" t="str">
        <f t="shared" si="50"/>
        <v/>
      </c>
      <c r="L263" s="37" t="str">
        <f t="shared" si="59"/>
        <v/>
      </c>
      <c r="M263" s="6"/>
      <c r="P263" s="27">
        <f t="shared" si="61"/>
        <v>436.47811552084369</v>
      </c>
      <c r="Q263" s="27">
        <f t="shared" si="61"/>
        <v>4.4999999999999998E-2</v>
      </c>
      <c r="R263" s="38" t="str">
        <f t="shared" si="58"/>
        <v/>
      </c>
      <c r="S263" s="6"/>
    </row>
    <row r="264" spans="1:19">
      <c r="A264" s="39">
        <f t="shared" si="52"/>
        <v>237</v>
      </c>
      <c r="B264" s="40" t="str">
        <f t="shared" si="53"/>
        <v/>
      </c>
      <c r="C264" s="1" t="str">
        <f t="shared" si="54"/>
        <v/>
      </c>
      <c r="D264" s="1" t="str">
        <f t="shared" si="55"/>
        <v/>
      </c>
      <c r="E264" s="41" t="str">
        <f t="shared" si="56"/>
        <v/>
      </c>
      <c r="F264" s="26">
        <v>20</v>
      </c>
      <c r="G264" s="39">
        <f t="shared" si="48"/>
        <v>237</v>
      </c>
      <c r="H264" s="1" t="str">
        <f t="shared" si="57"/>
        <v/>
      </c>
      <c r="I264" s="1" t="str">
        <f t="shared" si="49"/>
        <v/>
      </c>
      <c r="J264" s="1" t="str">
        <f t="shared" si="49"/>
        <v/>
      </c>
      <c r="K264" s="41" t="str">
        <f t="shared" si="50"/>
        <v/>
      </c>
      <c r="L264" s="37" t="str">
        <f t="shared" si="59"/>
        <v/>
      </c>
      <c r="M264" s="6"/>
      <c r="P264" s="27">
        <f t="shared" si="61"/>
        <v>436.47811552084369</v>
      </c>
      <c r="Q264" s="27">
        <f t="shared" si="61"/>
        <v>4.4999999999999998E-2</v>
      </c>
      <c r="R264" s="38" t="str">
        <f t="shared" si="58"/>
        <v/>
      </c>
      <c r="S264" s="6"/>
    </row>
    <row r="265" spans="1:19">
      <c r="A265" s="39">
        <f t="shared" si="52"/>
        <v>238</v>
      </c>
      <c r="B265" s="40" t="str">
        <f t="shared" si="53"/>
        <v/>
      </c>
      <c r="C265" s="1" t="str">
        <f t="shared" si="54"/>
        <v/>
      </c>
      <c r="D265" s="1" t="str">
        <f t="shared" si="55"/>
        <v/>
      </c>
      <c r="E265" s="41" t="str">
        <f t="shared" si="56"/>
        <v/>
      </c>
      <c r="F265" s="26">
        <v>20</v>
      </c>
      <c r="G265" s="39">
        <f t="shared" si="48"/>
        <v>238</v>
      </c>
      <c r="H265" s="1" t="str">
        <f t="shared" si="57"/>
        <v/>
      </c>
      <c r="I265" s="1" t="str">
        <f t="shared" si="49"/>
        <v/>
      </c>
      <c r="J265" s="1" t="str">
        <f t="shared" si="49"/>
        <v/>
      </c>
      <c r="K265" s="41" t="str">
        <f t="shared" si="50"/>
        <v/>
      </c>
      <c r="L265" s="37" t="str">
        <f t="shared" si="59"/>
        <v/>
      </c>
      <c r="M265" s="6"/>
      <c r="P265" s="27">
        <f t="shared" si="61"/>
        <v>436.47811552084369</v>
      </c>
      <c r="Q265" s="27">
        <f t="shared" si="61"/>
        <v>4.4999999999999998E-2</v>
      </c>
      <c r="R265" s="38" t="str">
        <f t="shared" si="58"/>
        <v/>
      </c>
      <c r="S265" s="6"/>
    </row>
    <row r="266" spans="1:19">
      <c r="A266" s="39">
        <f t="shared" si="52"/>
        <v>239</v>
      </c>
      <c r="B266" s="40" t="str">
        <f t="shared" si="53"/>
        <v/>
      </c>
      <c r="C266" s="1" t="str">
        <f t="shared" si="54"/>
        <v/>
      </c>
      <c r="D266" s="1" t="str">
        <f t="shared" si="55"/>
        <v/>
      </c>
      <c r="E266" s="41" t="str">
        <f t="shared" si="56"/>
        <v/>
      </c>
      <c r="F266" s="26">
        <v>20</v>
      </c>
      <c r="G266" s="39">
        <f t="shared" si="48"/>
        <v>239</v>
      </c>
      <c r="H266" s="1" t="str">
        <f t="shared" si="57"/>
        <v/>
      </c>
      <c r="I266" s="1" t="str">
        <f t="shared" si="49"/>
        <v/>
      </c>
      <c r="J266" s="1" t="str">
        <f t="shared" si="49"/>
        <v/>
      </c>
      <c r="K266" s="41" t="str">
        <f t="shared" si="50"/>
        <v/>
      </c>
      <c r="L266" s="37" t="str">
        <f t="shared" si="59"/>
        <v/>
      </c>
      <c r="M266" s="6"/>
      <c r="P266" s="27">
        <f t="shared" si="61"/>
        <v>436.47811552084369</v>
      </c>
      <c r="Q266" s="27">
        <f t="shared" si="61"/>
        <v>4.4999999999999998E-2</v>
      </c>
      <c r="R266" s="38" t="str">
        <f t="shared" si="58"/>
        <v/>
      </c>
      <c r="S266" s="6"/>
    </row>
    <row r="267" spans="1:19" ht="15.75" thickBot="1">
      <c r="A267" s="42">
        <f t="shared" si="52"/>
        <v>240</v>
      </c>
      <c r="B267" s="43" t="str">
        <f t="shared" si="53"/>
        <v/>
      </c>
      <c r="C267" s="44" t="str">
        <f t="shared" si="54"/>
        <v/>
      </c>
      <c r="D267" s="44" t="str">
        <f t="shared" si="55"/>
        <v/>
      </c>
      <c r="E267" s="45" t="str">
        <f t="shared" si="56"/>
        <v/>
      </c>
      <c r="F267" s="26">
        <v>20</v>
      </c>
      <c r="G267" s="42">
        <f t="shared" si="48"/>
        <v>240</v>
      </c>
      <c r="H267" s="44" t="str">
        <f t="shared" si="57"/>
        <v/>
      </c>
      <c r="I267" s="44" t="str">
        <f t="shared" si="49"/>
        <v/>
      </c>
      <c r="J267" s="44" t="str">
        <f t="shared" si="49"/>
        <v/>
      </c>
      <c r="K267" s="45" t="str">
        <f t="shared" si="50"/>
        <v/>
      </c>
      <c r="L267" s="46" t="str">
        <f t="shared" si="59"/>
        <v/>
      </c>
      <c r="M267" s="6"/>
      <c r="P267" s="27">
        <f t="shared" si="61"/>
        <v>436.47811552084369</v>
      </c>
      <c r="Q267" s="27">
        <f t="shared" si="61"/>
        <v>4.4999999999999998E-2</v>
      </c>
      <c r="R267" s="38" t="str">
        <f t="shared" si="58"/>
        <v/>
      </c>
      <c r="S267" s="6"/>
    </row>
    <row r="268" spans="1:19">
      <c r="A268" s="33">
        <f t="shared" si="52"/>
        <v>241</v>
      </c>
      <c r="B268" s="34" t="str">
        <f t="shared" si="53"/>
        <v/>
      </c>
      <c r="C268" s="35" t="str">
        <f t="shared" si="54"/>
        <v/>
      </c>
      <c r="D268" s="35" t="str">
        <f t="shared" si="55"/>
        <v/>
      </c>
      <c r="E268" s="36" t="str">
        <f t="shared" si="56"/>
        <v/>
      </c>
      <c r="F268" s="26">
        <v>21</v>
      </c>
      <c r="G268" s="33">
        <f t="shared" si="48"/>
        <v>241</v>
      </c>
      <c r="H268" s="35" t="str">
        <f t="shared" si="57"/>
        <v/>
      </c>
      <c r="I268" s="35" t="str">
        <f t="shared" si="49"/>
        <v/>
      </c>
      <c r="J268" s="35" t="str">
        <f t="shared" si="49"/>
        <v/>
      </c>
      <c r="K268" s="36" t="str">
        <f t="shared" si="50"/>
        <v/>
      </c>
      <c r="L268" s="47" t="str">
        <f t="shared" si="59"/>
        <v/>
      </c>
      <c r="M268" s="6"/>
      <c r="P268" s="27">
        <f t="shared" ref="P268:Q283" si="62">P267</f>
        <v>436.47811552084369</v>
      </c>
      <c r="Q268" s="27">
        <f t="shared" si="62"/>
        <v>4.4999999999999998E-2</v>
      </c>
      <c r="R268" s="38" t="str">
        <f t="shared" si="58"/>
        <v/>
      </c>
      <c r="S268" s="6"/>
    </row>
    <row r="269" spans="1:19">
      <c r="A269" s="39">
        <f t="shared" si="52"/>
        <v>242</v>
      </c>
      <c r="B269" s="40" t="str">
        <f t="shared" si="53"/>
        <v/>
      </c>
      <c r="C269" s="1" t="str">
        <f t="shared" si="54"/>
        <v/>
      </c>
      <c r="D269" s="1" t="str">
        <f t="shared" si="55"/>
        <v/>
      </c>
      <c r="E269" s="41" t="str">
        <f t="shared" si="56"/>
        <v/>
      </c>
      <c r="F269" s="26">
        <v>21</v>
      </c>
      <c r="G269" s="39">
        <f t="shared" si="48"/>
        <v>242</v>
      </c>
      <c r="H269" s="1" t="str">
        <f t="shared" si="57"/>
        <v/>
      </c>
      <c r="I269" s="1" t="str">
        <f t="shared" si="49"/>
        <v/>
      </c>
      <c r="J269" s="1" t="str">
        <f t="shared" si="49"/>
        <v/>
      </c>
      <c r="K269" s="41" t="str">
        <f t="shared" si="50"/>
        <v/>
      </c>
      <c r="L269" s="37" t="str">
        <f t="shared" si="59"/>
        <v/>
      </c>
      <c r="M269" s="6"/>
      <c r="P269" s="27">
        <f t="shared" si="62"/>
        <v>436.47811552084369</v>
      </c>
      <c r="Q269" s="27">
        <f t="shared" si="62"/>
        <v>4.4999999999999998E-2</v>
      </c>
      <c r="R269" s="38" t="str">
        <f t="shared" si="58"/>
        <v/>
      </c>
      <c r="S269" s="6"/>
    </row>
    <row r="270" spans="1:19">
      <c r="A270" s="39">
        <f t="shared" si="52"/>
        <v>243</v>
      </c>
      <c r="B270" s="40" t="str">
        <f t="shared" si="53"/>
        <v/>
      </c>
      <c r="C270" s="1" t="str">
        <f t="shared" si="54"/>
        <v/>
      </c>
      <c r="D270" s="1" t="str">
        <f t="shared" si="55"/>
        <v/>
      </c>
      <c r="E270" s="41" t="str">
        <f t="shared" si="56"/>
        <v/>
      </c>
      <c r="F270" s="26">
        <v>21</v>
      </c>
      <c r="G270" s="39">
        <f t="shared" si="48"/>
        <v>243</v>
      </c>
      <c r="H270" s="1" t="str">
        <f t="shared" si="57"/>
        <v/>
      </c>
      <c r="I270" s="1" t="str">
        <f t="shared" si="49"/>
        <v/>
      </c>
      <c r="J270" s="1" t="str">
        <f t="shared" si="49"/>
        <v/>
      </c>
      <c r="K270" s="41" t="str">
        <f t="shared" si="50"/>
        <v/>
      </c>
      <c r="L270" s="37" t="str">
        <f t="shared" si="59"/>
        <v/>
      </c>
      <c r="M270" s="6"/>
      <c r="P270" s="27">
        <f t="shared" si="62"/>
        <v>436.47811552084369</v>
      </c>
      <c r="Q270" s="27">
        <f t="shared" si="62"/>
        <v>4.4999999999999998E-2</v>
      </c>
      <c r="R270" s="38" t="str">
        <f t="shared" si="58"/>
        <v/>
      </c>
      <c r="S270" s="6"/>
    </row>
    <row r="271" spans="1:19">
      <c r="A271" s="39">
        <f t="shared" si="52"/>
        <v>244</v>
      </c>
      <c r="B271" s="40" t="str">
        <f t="shared" si="53"/>
        <v/>
      </c>
      <c r="C271" s="1" t="str">
        <f t="shared" si="54"/>
        <v/>
      </c>
      <c r="D271" s="1" t="str">
        <f t="shared" si="55"/>
        <v/>
      </c>
      <c r="E271" s="41" t="str">
        <f t="shared" si="56"/>
        <v/>
      </c>
      <c r="F271" s="26">
        <v>21</v>
      </c>
      <c r="G271" s="39">
        <f t="shared" si="48"/>
        <v>244</v>
      </c>
      <c r="H271" s="1" t="str">
        <f t="shared" si="57"/>
        <v/>
      </c>
      <c r="I271" s="1" t="str">
        <f t="shared" si="49"/>
        <v/>
      </c>
      <c r="J271" s="1" t="str">
        <f t="shared" si="49"/>
        <v/>
      </c>
      <c r="K271" s="41" t="str">
        <f t="shared" si="50"/>
        <v/>
      </c>
      <c r="L271" s="37" t="str">
        <f t="shared" si="59"/>
        <v/>
      </c>
      <c r="M271" s="6"/>
      <c r="P271" s="27">
        <f t="shared" si="62"/>
        <v>436.47811552084369</v>
      </c>
      <c r="Q271" s="27">
        <f t="shared" si="62"/>
        <v>4.4999999999999998E-2</v>
      </c>
      <c r="R271" s="38" t="str">
        <f t="shared" si="58"/>
        <v/>
      </c>
      <c r="S271" s="6"/>
    </row>
    <row r="272" spans="1:19">
      <c r="A272" s="39">
        <f t="shared" si="52"/>
        <v>245</v>
      </c>
      <c r="B272" s="40" t="str">
        <f t="shared" si="53"/>
        <v/>
      </c>
      <c r="C272" s="1" t="str">
        <f t="shared" si="54"/>
        <v/>
      </c>
      <c r="D272" s="1" t="str">
        <f t="shared" si="55"/>
        <v/>
      </c>
      <c r="E272" s="41" t="str">
        <f t="shared" si="56"/>
        <v/>
      </c>
      <c r="F272" s="26">
        <v>21</v>
      </c>
      <c r="G272" s="39">
        <f t="shared" si="48"/>
        <v>245</v>
      </c>
      <c r="H272" s="1" t="str">
        <f t="shared" si="57"/>
        <v/>
      </c>
      <c r="I272" s="1" t="str">
        <f t="shared" si="49"/>
        <v/>
      </c>
      <c r="J272" s="1" t="str">
        <f t="shared" si="49"/>
        <v/>
      </c>
      <c r="K272" s="41" t="str">
        <f t="shared" si="50"/>
        <v/>
      </c>
      <c r="L272" s="37" t="str">
        <f t="shared" si="59"/>
        <v/>
      </c>
      <c r="M272" s="6"/>
      <c r="P272" s="27">
        <f t="shared" si="62"/>
        <v>436.47811552084369</v>
      </c>
      <c r="Q272" s="27">
        <f t="shared" si="62"/>
        <v>4.4999999999999998E-2</v>
      </c>
      <c r="R272" s="38" t="str">
        <f t="shared" si="58"/>
        <v/>
      </c>
      <c r="S272" s="6"/>
    </row>
    <row r="273" spans="1:19">
      <c r="A273" s="39">
        <f t="shared" si="52"/>
        <v>246</v>
      </c>
      <c r="B273" s="40" t="str">
        <f t="shared" si="53"/>
        <v/>
      </c>
      <c r="C273" s="1" t="str">
        <f t="shared" si="54"/>
        <v/>
      </c>
      <c r="D273" s="1" t="str">
        <f t="shared" si="55"/>
        <v/>
      </c>
      <c r="E273" s="41" t="str">
        <f t="shared" si="56"/>
        <v/>
      </c>
      <c r="F273" s="26">
        <v>21</v>
      </c>
      <c r="G273" s="39">
        <f t="shared" si="48"/>
        <v>246</v>
      </c>
      <c r="H273" s="1" t="str">
        <f t="shared" si="57"/>
        <v/>
      </c>
      <c r="I273" s="1" t="str">
        <f t="shared" si="49"/>
        <v/>
      </c>
      <c r="J273" s="1" t="str">
        <f t="shared" si="49"/>
        <v/>
      </c>
      <c r="K273" s="41" t="str">
        <f t="shared" si="50"/>
        <v/>
      </c>
      <c r="L273" s="37" t="str">
        <f t="shared" si="59"/>
        <v/>
      </c>
      <c r="M273" s="6"/>
      <c r="P273" s="27">
        <f t="shared" si="62"/>
        <v>436.47811552084369</v>
      </c>
      <c r="Q273" s="27">
        <f t="shared" si="62"/>
        <v>4.4999999999999998E-2</v>
      </c>
      <c r="R273" s="38" t="str">
        <f t="shared" si="58"/>
        <v/>
      </c>
      <c r="S273" s="6"/>
    </row>
    <row r="274" spans="1:19">
      <c r="A274" s="39">
        <f t="shared" si="52"/>
        <v>247</v>
      </c>
      <c r="B274" s="40" t="str">
        <f t="shared" si="53"/>
        <v/>
      </c>
      <c r="C274" s="1" t="str">
        <f t="shared" si="54"/>
        <v/>
      </c>
      <c r="D274" s="1" t="str">
        <f t="shared" si="55"/>
        <v/>
      </c>
      <c r="E274" s="41" t="str">
        <f t="shared" si="56"/>
        <v/>
      </c>
      <c r="F274" s="26">
        <v>21</v>
      </c>
      <c r="G274" s="39">
        <f t="shared" si="48"/>
        <v>247</v>
      </c>
      <c r="H274" s="1" t="str">
        <f t="shared" si="57"/>
        <v/>
      </c>
      <c r="I274" s="1" t="str">
        <f t="shared" si="49"/>
        <v/>
      </c>
      <c r="J274" s="1" t="str">
        <f t="shared" si="49"/>
        <v/>
      </c>
      <c r="K274" s="41" t="str">
        <f t="shared" si="50"/>
        <v/>
      </c>
      <c r="L274" s="37" t="str">
        <f t="shared" si="59"/>
        <v/>
      </c>
      <c r="M274" s="6"/>
      <c r="P274" s="27">
        <f t="shared" si="62"/>
        <v>436.47811552084369</v>
      </c>
      <c r="Q274" s="27">
        <f t="shared" si="62"/>
        <v>4.4999999999999998E-2</v>
      </c>
      <c r="R274" s="38" t="str">
        <f t="shared" si="58"/>
        <v/>
      </c>
      <c r="S274" s="6"/>
    </row>
    <row r="275" spans="1:19">
      <c r="A275" s="39">
        <f t="shared" si="52"/>
        <v>248</v>
      </c>
      <c r="B275" s="40" t="str">
        <f t="shared" si="53"/>
        <v/>
      </c>
      <c r="C275" s="1" t="str">
        <f t="shared" si="54"/>
        <v/>
      </c>
      <c r="D275" s="1" t="str">
        <f t="shared" si="55"/>
        <v/>
      </c>
      <c r="E275" s="41" t="str">
        <f t="shared" si="56"/>
        <v/>
      </c>
      <c r="F275" s="26">
        <v>21</v>
      </c>
      <c r="G275" s="39">
        <f t="shared" si="48"/>
        <v>248</v>
      </c>
      <c r="H275" s="1" t="str">
        <f t="shared" si="57"/>
        <v/>
      </c>
      <c r="I275" s="1" t="str">
        <f t="shared" si="49"/>
        <v/>
      </c>
      <c r="J275" s="1" t="str">
        <f t="shared" si="49"/>
        <v/>
      </c>
      <c r="K275" s="41" t="str">
        <f t="shared" si="50"/>
        <v/>
      </c>
      <c r="L275" s="37" t="str">
        <f t="shared" si="59"/>
        <v/>
      </c>
      <c r="M275" s="6"/>
      <c r="P275" s="27">
        <f t="shared" si="62"/>
        <v>436.47811552084369</v>
      </c>
      <c r="Q275" s="27">
        <f t="shared" si="62"/>
        <v>4.4999999999999998E-2</v>
      </c>
      <c r="R275" s="38" t="str">
        <f t="shared" si="58"/>
        <v/>
      </c>
      <c r="S275" s="6"/>
    </row>
    <row r="276" spans="1:19">
      <c r="A276" s="39">
        <f t="shared" si="52"/>
        <v>249</v>
      </c>
      <c r="B276" s="40" t="str">
        <f t="shared" si="53"/>
        <v/>
      </c>
      <c r="C276" s="1" t="str">
        <f t="shared" si="54"/>
        <v/>
      </c>
      <c r="D276" s="1" t="str">
        <f t="shared" si="55"/>
        <v/>
      </c>
      <c r="E276" s="41" t="str">
        <f t="shared" si="56"/>
        <v/>
      </c>
      <c r="F276" s="26">
        <v>21</v>
      </c>
      <c r="G276" s="39">
        <f t="shared" si="48"/>
        <v>249</v>
      </c>
      <c r="H276" s="1" t="str">
        <f t="shared" si="57"/>
        <v/>
      </c>
      <c r="I276" s="1" t="str">
        <f t="shared" si="49"/>
        <v/>
      </c>
      <c r="J276" s="1" t="str">
        <f t="shared" si="49"/>
        <v/>
      </c>
      <c r="K276" s="41" t="str">
        <f t="shared" si="50"/>
        <v/>
      </c>
      <c r="L276" s="37" t="str">
        <f t="shared" si="59"/>
        <v/>
      </c>
      <c r="M276" s="6"/>
      <c r="P276" s="27">
        <f t="shared" si="62"/>
        <v>436.47811552084369</v>
      </c>
      <c r="Q276" s="27">
        <f t="shared" si="62"/>
        <v>4.4999999999999998E-2</v>
      </c>
      <c r="R276" s="38" t="str">
        <f t="shared" si="58"/>
        <v/>
      </c>
      <c r="S276" s="6"/>
    </row>
    <row r="277" spans="1:19">
      <c r="A277" s="39">
        <f t="shared" si="52"/>
        <v>250</v>
      </c>
      <c r="B277" s="40" t="str">
        <f t="shared" si="53"/>
        <v/>
      </c>
      <c r="C277" s="1" t="str">
        <f t="shared" si="54"/>
        <v/>
      </c>
      <c r="D277" s="1" t="str">
        <f t="shared" si="55"/>
        <v/>
      </c>
      <c r="E277" s="41" t="str">
        <f t="shared" si="56"/>
        <v/>
      </c>
      <c r="F277" s="26">
        <v>21</v>
      </c>
      <c r="G277" s="39">
        <f t="shared" si="48"/>
        <v>250</v>
      </c>
      <c r="H277" s="1" t="str">
        <f t="shared" si="57"/>
        <v/>
      </c>
      <c r="I277" s="1" t="str">
        <f t="shared" si="49"/>
        <v/>
      </c>
      <c r="J277" s="1" t="str">
        <f t="shared" si="49"/>
        <v/>
      </c>
      <c r="K277" s="41" t="str">
        <f t="shared" si="50"/>
        <v/>
      </c>
      <c r="L277" s="37" t="str">
        <f t="shared" si="59"/>
        <v/>
      </c>
      <c r="M277" s="6"/>
      <c r="P277" s="27">
        <f t="shared" si="62"/>
        <v>436.47811552084369</v>
      </c>
      <c r="Q277" s="27">
        <f t="shared" si="62"/>
        <v>4.4999999999999998E-2</v>
      </c>
      <c r="R277" s="38" t="str">
        <f t="shared" si="58"/>
        <v/>
      </c>
      <c r="S277" s="6"/>
    </row>
    <row r="278" spans="1:19">
      <c r="A278" s="39">
        <f t="shared" si="52"/>
        <v>251</v>
      </c>
      <c r="B278" s="40" t="str">
        <f t="shared" si="53"/>
        <v/>
      </c>
      <c r="C278" s="1" t="str">
        <f t="shared" si="54"/>
        <v/>
      </c>
      <c r="D278" s="1" t="str">
        <f t="shared" si="55"/>
        <v/>
      </c>
      <c r="E278" s="41" t="str">
        <f t="shared" si="56"/>
        <v/>
      </c>
      <c r="F278" s="26">
        <v>21</v>
      </c>
      <c r="G278" s="39">
        <f t="shared" si="48"/>
        <v>251</v>
      </c>
      <c r="H278" s="1" t="str">
        <f t="shared" si="57"/>
        <v/>
      </c>
      <c r="I278" s="1" t="str">
        <f t="shared" si="49"/>
        <v/>
      </c>
      <c r="J278" s="1" t="str">
        <f t="shared" si="49"/>
        <v/>
      </c>
      <c r="K278" s="41" t="str">
        <f t="shared" si="50"/>
        <v/>
      </c>
      <c r="L278" s="37" t="str">
        <f t="shared" si="59"/>
        <v/>
      </c>
      <c r="M278" s="6"/>
      <c r="P278" s="27">
        <f t="shared" si="62"/>
        <v>436.47811552084369</v>
      </c>
      <c r="Q278" s="27">
        <f t="shared" si="62"/>
        <v>4.4999999999999998E-2</v>
      </c>
      <c r="R278" s="38" t="str">
        <f t="shared" si="58"/>
        <v/>
      </c>
      <c r="S278" s="6"/>
    </row>
    <row r="279" spans="1:19" ht="15.75" thickBot="1">
      <c r="A279" s="42">
        <f t="shared" si="52"/>
        <v>252</v>
      </c>
      <c r="B279" s="43" t="str">
        <f t="shared" si="53"/>
        <v/>
      </c>
      <c r="C279" s="44" t="str">
        <f t="shared" si="54"/>
        <v/>
      </c>
      <c r="D279" s="44" t="str">
        <f t="shared" si="55"/>
        <v/>
      </c>
      <c r="E279" s="45" t="str">
        <f t="shared" si="56"/>
        <v/>
      </c>
      <c r="F279" s="26">
        <v>21</v>
      </c>
      <c r="G279" s="42">
        <f t="shared" si="48"/>
        <v>252</v>
      </c>
      <c r="H279" s="44" t="str">
        <f t="shared" si="57"/>
        <v/>
      </c>
      <c r="I279" s="44" t="str">
        <f t="shared" si="49"/>
        <v/>
      </c>
      <c r="J279" s="44" t="str">
        <f t="shared" si="49"/>
        <v/>
      </c>
      <c r="K279" s="45" t="str">
        <f t="shared" si="50"/>
        <v/>
      </c>
      <c r="L279" s="46" t="str">
        <f t="shared" si="59"/>
        <v/>
      </c>
      <c r="M279" s="6"/>
      <c r="P279" s="27">
        <f t="shared" si="62"/>
        <v>436.47811552084369</v>
      </c>
      <c r="Q279" s="27">
        <f t="shared" si="62"/>
        <v>4.4999999999999998E-2</v>
      </c>
      <c r="R279" s="38" t="str">
        <f t="shared" si="58"/>
        <v/>
      </c>
      <c r="S279" s="6"/>
    </row>
    <row r="280" spans="1:19">
      <c r="A280" s="33">
        <f t="shared" si="52"/>
        <v>253</v>
      </c>
      <c r="B280" s="34" t="str">
        <f t="shared" si="53"/>
        <v/>
      </c>
      <c r="C280" s="35" t="str">
        <f t="shared" si="54"/>
        <v/>
      </c>
      <c r="D280" s="35" t="str">
        <f t="shared" si="55"/>
        <v/>
      </c>
      <c r="E280" s="36" t="str">
        <f t="shared" si="56"/>
        <v/>
      </c>
      <c r="F280" s="26">
        <v>22</v>
      </c>
      <c r="G280" s="33">
        <f t="shared" si="48"/>
        <v>253</v>
      </c>
      <c r="H280" s="35" t="str">
        <f t="shared" si="57"/>
        <v/>
      </c>
      <c r="I280" s="35" t="str">
        <f t="shared" si="49"/>
        <v/>
      </c>
      <c r="J280" s="35" t="str">
        <f t="shared" si="49"/>
        <v/>
      </c>
      <c r="K280" s="36" t="str">
        <f t="shared" si="50"/>
        <v/>
      </c>
      <c r="L280" s="47" t="str">
        <f t="shared" si="59"/>
        <v/>
      </c>
      <c r="M280" s="6"/>
      <c r="P280" s="27">
        <f t="shared" si="62"/>
        <v>436.47811552084369</v>
      </c>
      <c r="Q280" s="27">
        <f t="shared" si="62"/>
        <v>4.4999999999999998E-2</v>
      </c>
      <c r="R280" s="38" t="str">
        <f t="shared" si="58"/>
        <v/>
      </c>
      <c r="S280" s="6"/>
    </row>
    <row r="281" spans="1:19">
      <c r="A281" s="39">
        <f t="shared" si="52"/>
        <v>254</v>
      </c>
      <c r="B281" s="40" t="str">
        <f t="shared" si="53"/>
        <v/>
      </c>
      <c r="C281" s="1" t="str">
        <f t="shared" si="54"/>
        <v/>
      </c>
      <c r="D281" s="1" t="str">
        <f t="shared" si="55"/>
        <v/>
      </c>
      <c r="E281" s="41" t="str">
        <f t="shared" si="56"/>
        <v/>
      </c>
      <c r="F281" s="26">
        <v>22</v>
      </c>
      <c r="G281" s="39">
        <f t="shared" si="48"/>
        <v>254</v>
      </c>
      <c r="H281" s="1" t="str">
        <f t="shared" si="57"/>
        <v/>
      </c>
      <c r="I281" s="1" t="str">
        <f t="shared" si="49"/>
        <v/>
      </c>
      <c r="J281" s="1" t="str">
        <f t="shared" si="49"/>
        <v/>
      </c>
      <c r="K281" s="41" t="str">
        <f t="shared" si="50"/>
        <v/>
      </c>
      <c r="L281" s="37" t="str">
        <f t="shared" si="59"/>
        <v/>
      </c>
      <c r="M281" s="6"/>
      <c r="P281" s="27">
        <f t="shared" si="62"/>
        <v>436.47811552084369</v>
      </c>
      <c r="Q281" s="27">
        <f t="shared" si="62"/>
        <v>4.4999999999999998E-2</v>
      </c>
      <c r="R281" s="38" t="str">
        <f t="shared" si="58"/>
        <v/>
      </c>
      <c r="S281" s="6"/>
    </row>
    <row r="282" spans="1:19">
      <c r="A282" s="39">
        <f t="shared" si="52"/>
        <v>255</v>
      </c>
      <c r="B282" s="40" t="str">
        <f t="shared" si="53"/>
        <v/>
      </c>
      <c r="C282" s="1" t="str">
        <f t="shared" si="54"/>
        <v/>
      </c>
      <c r="D282" s="1" t="str">
        <f t="shared" si="55"/>
        <v/>
      </c>
      <c r="E282" s="41" t="str">
        <f t="shared" si="56"/>
        <v/>
      </c>
      <c r="F282" s="26">
        <v>22</v>
      </c>
      <c r="G282" s="39">
        <f t="shared" si="48"/>
        <v>255</v>
      </c>
      <c r="H282" s="1" t="str">
        <f t="shared" si="57"/>
        <v/>
      </c>
      <c r="I282" s="1" t="str">
        <f t="shared" si="49"/>
        <v/>
      </c>
      <c r="J282" s="1" t="str">
        <f t="shared" si="49"/>
        <v/>
      </c>
      <c r="K282" s="41" t="str">
        <f t="shared" si="50"/>
        <v/>
      </c>
      <c r="L282" s="37" t="str">
        <f t="shared" si="59"/>
        <v/>
      </c>
      <c r="M282" s="6"/>
      <c r="P282" s="27">
        <f t="shared" si="62"/>
        <v>436.47811552084369</v>
      </c>
      <c r="Q282" s="27">
        <f t="shared" si="62"/>
        <v>4.4999999999999998E-2</v>
      </c>
      <c r="R282" s="38" t="str">
        <f t="shared" si="58"/>
        <v/>
      </c>
      <c r="S282" s="6"/>
    </row>
    <row r="283" spans="1:19">
      <c r="A283" s="39">
        <f t="shared" si="52"/>
        <v>256</v>
      </c>
      <c r="B283" s="40" t="str">
        <f t="shared" si="53"/>
        <v/>
      </c>
      <c r="C283" s="1" t="str">
        <f t="shared" si="54"/>
        <v/>
      </c>
      <c r="D283" s="1" t="str">
        <f t="shared" si="55"/>
        <v/>
      </c>
      <c r="E283" s="41" t="str">
        <f t="shared" si="56"/>
        <v/>
      </c>
      <c r="F283" s="26">
        <v>22</v>
      </c>
      <c r="G283" s="39">
        <f t="shared" si="48"/>
        <v>256</v>
      </c>
      <c r="H283" s="1" t="str">
        <f t="shared" si="57"/>
        <v/>
      </c>
      <c r="I283" s="1" t="str">
        <f t="shared" si="49"/>
        <v/>
      </c>
      <c r="J283" s="1" t="str">
        <f t="shared" si="49"/>
        <v/>
      </c>
      <c r="K283" s="41" t="str">
        <f t="shared" si="50"/>
        <v/>
      </c>
      <c r="L283" s="37" t="str">
        <f t="shared" si="59"/>
        <v/>
      </c>
      <c r="M283" s="6"/>
      <c r="P283" s="27">
        <f t="shared" si="62"/>
        <v>436.47811552084369</v>
      </c>
      <c r="Q283" s="27">
        <f t="shared" si="62"/>
        <v>4.4999999999999998E-2</v>
      </c>
      <c r="R283" s="38" t="str">
        <f t="shared" si="58"/>
        <v/>
      </c>
      <c r="S283" s="6"/>
    </row>
    <row r="284" spans="1:19">
      <c r="A284" s="39">
        <f t="shared" si="52"/>
        <v>257</v>
      </c>
      <c r="B284" s="40" t="str">
        <f t="shared" si="53"/>
        <v/>
      </c>
      <c r="C284" s="1" t="str">
        <f t="shared" si="54"/>
        <v/>
      </c>
      <c r="D284" s="1" t="str">
        <f t="shared" si="55"/>
        <v/>
      </c>
      <c r="E284" s="41" t="str">
        <f t="shared" si="56"/>
        <v/>
      </c>
      <c r="F284" s="26">
        <v>22</v>
      </c>
      <c r="G284" s="39">
        <f t="shared" ref="G284:G327" si="63">+A284</f>
        <v>257</v>
      </c>
      <c r="H284" s="1" t="str">
        <f t="shared" si="57"/>
        <v/>
      </c>
      <c r="I284" s="1" t="str">
        <f t="shared" ref="I284:J327" si="64">+B284</f>
        <v/>
      </c>
      <c r="J284" s="1" t="str">
        <f t="shared" si="64"/>
        <v/>
      </c>
      <c r="K284" s="41" t="str">
        <f t="shared" ref="K284:K327" si="65">+E284</f>
        <v/>
      </c>
      <c r="L284" s="37" t="str">
        <f t="shared" si="59"/>
        <v/>
      </c>
      <c r="M284" s="6"/>
      <c r="P284" s="27">
        <f t="shared" ref="P284:Q299" si="66">P283</f>
        <v>436.47811552084369</v>
      </c>
      <c r="Q284" s="27">
        <f t="shared" si="66"/>
        <v>4.4999999999999998E-2</v>
      </c>
      <c r="R284" s="38" t="str">
        <f t="shared" si="58"/>
        <v/>
      </c>
      <c r="S284" s="6"/>
    </row>
    <row r="285" spans="1:19">
      <c r="A285" s="39">
        <f t="shared" ref="A285:A327" si="67">A284+1</f>
        <v>258</v>
      </c>
      <c r="B285" s="40" t="str">
        <f t="shared" ref="B285:B327" si="68">IF(C285="","",IF($A$21="LÍNEA DE CRÉDITO",0,IF($A$21="CUOTA NIVELADA",IFERROR(IF($A$23&lt;A285,P284-C285,0),0),IFERROR(IF($A$23&lt;A285,($E$23/($D$23-$A$23)),0),0))))</f>
        <v/>
      </c>
      <c r="C285" s="1" t="str">
        <f t="shared" ref="C285:C327" si="69">IF(A285&lt;=$D$23,((E284*$C$23)/12),"")</f>
        <v/>
      </c>
      <c r="D285" s="1" t="str">
        <f t="shared" ref="D285:D327" si="70">IFERROR(B285+C285,"")</f>
        <v/>
      </c>
      <c r="E285" s="41" t="str">
        <f t="shared" ref="E285:E327" si="71">IF(A285&lt;=$D$23,(E284-B285),"")</f>
        <v/>
      </c>
      <c r="F285" s="26">
        <v>22</v>
      </c>
      <c r="G285" s="39">
        <f t="shared" si="63"/>
        <v>258</v>
      </c>
      <c r="H285" s="1" t="str">
        <f t="shared" ref="H285:H327" si="72">IF(D285&lt;=0,"",IF(AND($A$21="LÍNEA DE CRÉDITO",A285=$D$23),($E$23*($C$23/12)+$E$23),D285))</f>
        <v/>
      </c>
      <c r="I285" s="1" t="str">
        <f t="shared" si="64"/>
        <v/>
      </c>
      <c r="J285" s="1" t="str">
        <f t="shared" si="64"/>
        <v/>
      </c>
      <c r="K285" s="41" t="str">
        <f t="shared" si="65"/>
        <v/>
      </c>
      <c r="L285" s="37" t="str">
        <f t="shared" si="59"/>
        <v/>
      </c>
      <c r="M285" s="6"/>
      <c r="P285" s="27">
        <f t="shared" si="66"/>
        <v>436.47811552084369</v>
      </c>
      <c r="Q285" s="27">
        <f t="shared" si="66"/>
        <v>4.4999999999999998E-2</v>
      </c>
      <c r="R285" s="38" t="str">
        <f t="shared" ref="R285:R327" si="73">IF(D285&lt;=0,"",IF(AND($A$21="LÍNEA DE CRÉDITO",A285=$D$23),($E$23*($C$23/12)+$E$23),D285))</f>
        <v/>
      </c>
      <c r="S285" s="6"/>
    </row>
    <row r="286" spans="1:19">
      <c r="A286" s="39">
        <f t="shared" si="67"/>
        <v>259</v>
      </c>
      <c r="B286" s="40" t="str">
        <f t="shared" si="68"/>
        <v/>
      </c>
      <c r="C286" s="1" t="str">
        <f t="shared" si="69"/>
        <v/>
      </c>
      <c r="D286" s="1" t="str">
        <f t="shared" si="70"/>
        <v/>
      </c>
      <c r="E286" s="41" t="str">
        <f t="shared" si="71"/>
        <v/>
      </c>
      <c r="F286" s="26">
        <v>22</v>
      </c>
      <c r="G286" s="39">
        <f t="shared" si="63"/>
        <v>259</v>
      </c>
      <c r="H286" s="1" t="str">
        <f t="shared" si="72"/>
        <v/>
      </c>
      <c r="I286" s="1" t="str">
        <f t="shared" si="64"/>
        <v/>
      </c>
      <c r="J286" s="1" t="str">
        <f t="shared" si="64"/>
        <v/>
      </c>
      <c r="K286" s="41" t="str">
        <f t="shared" si="65"/>
        <v/>
      </c>
      <c r="L286" s="37" t="str">
        <f t="shared" si="59"/>
        <v/>
      </c>
      <c r="M286" s="6"/>
      <c r="P286" s="27">
        <f t="shared" si="66"/>
        <v>436.47811552084369</v>
      </c>
      <c r="Q286" s="27">
        <f t="shared" si="66"/>
        <v>4.4999999999999998E-2</v>
      </c>
      <c r="R286" s="38" t="str">
        <f t="shared" si="73"/>
        <v/>
      </c>
      <c r="S286" s="6"/>
    </row>
    <row r="287" spans="1:19">
      <c r="A287" s="39">
        <f t="shared" si="67"/>
        <v>260</v>
      </c>
      <c r="B287" s="40" t="str">
        <f t="shared" si="68"/>
        <v/>
      </c>
      <c r="C287" s="1" t="str">
        <f t="shared" si="69"/>
        <v/>
      </c>
      <c r="D287" s="1" t="str">
        <f t="shared" si="70"/>
        <v/>
      </c>
      <c r="E287" s="41" t="str">
        <f t="shared" si="71"/>
        <v/>
      </c>
      <c r="F287" s="26">
        <v>22</v>
      </c>
      <c r="G287" s="39">
        <f t="shared" si="63"/>
        <v>260</v>
      </c>
      <c r="H287" s="1" t="str">
        <f t="shared" si="72"/>
        <v/>
      </c>
      <c r="I287" s="1" t="str">
        <f t="shared" si="64"/>
        <v/>
      </c>
      <c r="J287" s="1" t="str">
        <f t="shared" si="64"/>
        <v/>
      </c>
      <c r="K287" s="41" t="str">
        <f t="shared" si="65"/>
        <v/>
      </c>
      <c r="L287" s="37" t="str">
        <f t="shared" si="59"/>
        <v/>
      </c>
      <c r="M287" s="6"/>
      <c r="P287" s="27">
        <f t="shared" si="66"/>
        <v>436.47811552084369</v>
      </c>
      <c r="Q287" s="27">
        <f t="shared" si="66"/>
        <v>4.4999999999999998E-2</v>
      </c>
      <c r="R287" s="38" t="str">
        <f t="shared" si="73"/>
        <v/>
      </c>
      <c r="S287" s="6"/>
    </row>
    <row r="288" spans="1:19">
      <c r="A288" s="39">
        <f t="shared" si="67"/>
        <v>261</v>
      </c>
      <c r="B288" s="40" t="str">
        <f t="shared" si="68"/>
        <v/>
      </c>
      <c r="C288" s="1" t="str">
        <f t="shared" si="69"/>
        <v/>
      </c>
      <c r="D288" s="1" t="str">
        <f t="shared" si="70"/>
        <v/>
      </c>
      <c r="E288" s="41" t="str">
        <f t="shared" si="71"/>
        <v/>
      </c>
      <c r="F288" s="26">
        <v>22</v>
      </c>
      <c r="G288" s="39">
        <f t="shared" si="63"/>
        <v>261</v>
      </c>
      <c r="H288" s="1" t="str">
        <f t="shared" si="72"/>
        <v/>
      </c>
      <c r="I288" s="1" t="str">
        <f t="shared" si="64"/>
        <v/>
      </c>
      <c r="J288" s="1" t="str">
        <f t="shared" si="64"/>
        <v/>
      </c>
      <c r="K288" s="41" t="str">
        <f t="shared" si="65"/>
        <v/>
      </c>
      <c r="L288" s="37" t="str">
        <f t="shared" si="59"/>
        <v/>
      </c>
      <c r="M288" s="6"/>
      <c r="P288" s="27">
        <f t="shared" si="66"/>
        <v>436.47811552084369</v>
      </c>
      <c r="Q288" s="27">
        <f t="shared" si="66"/>
        <v>4.4999999999999998E-2</v>
      </c>
      <c r="R288" s="38" t="str">
        <f t="shared" si="73"/>
        <v/>
      </c>
      <c r="S288" s="6"/>
    </row>
    <row r="289" spans="1:19">
      <c r="A289" s="39">
        <f t="shared" si="67"/>
        <v>262</v>
      </c>
      <c r="B289" s="40" t="str">
        <f t="shared" si="68"/>
        <v/>
      </c>
      <c r="C289" s="1" t="str">
        <f t="shared" si="69"/>
        <v/>
      </c>
      <c r="D289" s="1" t="str">
        <f t="shared" si="70"/>
        <v/>
      </c>
      <c r="E289" s="41" t="str">
        <f t="shared" si="71"/>
        <v/>
      </c>
      <c r="F289" s="26">
        <v>22</v>
      </c>
      <c r="G289" s="39">
        <f t="shared" si="63"/>
        <v>262</v>
      </c>
      <c r="H289" s="1" t="str">
        <f t="shared" si="72"/>
        <v/>
      </c>
      <c r="I289" s="1" t="str">
        <f t="shared" si="64"/>
        <v/>
      </c>
      <c r="J289" s="1" t="str">
        <f t="shared" si="64"/>
        <v/>
      </c>
      <c r="K289" s="41" t="str">
        <f t="shared" si="65"/>
        <v/>
      </c>
      <c r="L289" s="37" t="str">
        <f t="shared" si="59"/>
        <v/>
      </c>
      <c r="M289" s="6"/>
      <c r="P289" s="27">
        <f t="shared" si="66"/>
        <v>436.47811552084369</v>
      </c>
      <c r="Q289" s="27">
        <f t="shared" si="66"/>
        <v>4.4999999999999998E-2</v>
      </c>
      <c r="R289" s="38" t="str">
        <f t="shared" si="73"/>
        <v/>
      </c>
      <c r="S289" s="6"/>
    </row>
    <row r="290" spans="1:19">
      <c r="A290" s="39">
        <f t="shared" si="67"/>
        <v>263</v>
      </c>
      <c r="B290" s="40" t="str">
        <f t="shared" si="68"/>
        <v/>
      </c>
      <c r="C290" s="1" t="str">
        <f t="shared" si="69"/>
        <v/>
      </c>
      <c r="D290" s="1" t="str">
        <f t="shared" si="70"/>
        <v/>
      </c>
      <c r="E290" s="41" t="str">
        <f t="shared" si="71"/>
        <v/>
      </c>
      <c r="F290" s="26">
        <v>22</v>
      </c>
      <c r="G290" s="39">
        <f t="shared" si="63"/>
        <v>263</v>
      </c>
      <c r="H290" s="1" t="str">
        <f t="shared" si="72"/>
        <v/>
      </c>
      <c r="I290" s="1" t="str">
        <f t="shared" si="64"/>
        <v/>
      </c>
      <c r="J290" s="1" t="str">
        <f t="shared" si="64"/>
        <v/>
      </c>
      <c r="K290" s="41" t="str">
        <f t="shared" si="65"/>
        <v/>
      </c>
      <c r="L290" s="37" t="str">
        <f t="shared" si="59"/>
        <v/>
      </c>
      <c r="M290" s="6"/>
      <c r="P290" s="27">
        <f t="shared" si="66"/>
        <v>436.47811552084369</v>
      </c>
      <c r="Q290" s="27">
        <f t="shared" si="66"/>
        <v>4.4999999999999998E-2</v>
      </c>
      <c r="R290" s="38" t="str">
        <f t="shared" si="73"/>
        <v/>
      </c>
      <c r="S290" s="6"/>
    </row>
    <row r="291" spans="1:19" ht="15.75" thickBot="1">
      <c r="A291" s="42">
        <f t="shared" si="67"/>
        <v>264</v>
      </c>
      <c r="B291" s="43" t="str">
        <f t="shared" si="68"/>
        <v/>
      </c>
      <c r="C291" s="44" t="str">
        <f t="shared" si="69"/>
        <v/>
      </c>
      <c r="D291" s="44" t="str">
        <f t="shared" si="70"/>
        <v/>
      </c>
      <c r="E291" s="45" t="str">
        <f t="shared" si="71"/>
        <v/>
      </c>
      <c r="F291" s="26">
        <v>22</v>
      </c>
      <c r="G291" s="42">
        <f t="shared" si="63"/>
        <v>264</v>
      </c>
      <c r="H291" s="44" t="str">
        <f t="shared" si="72"/>
        <v/>
      </c>
      <c r="I291" s="44" t="str">
        <f t="shared" si="64"/>
        <v/>
      </c>
      <c r="J291" s="44" t="str">
        <f t="shared" si="64"/>
        <v/>
      </c>
      <c r="K291" s="45" t="str">
        <f t="shared" si="65"/>
        <v/>
      </c>
      <c r="L291" s="46" t="str">
        <f t="shared" si="59"/>
        <v/>
      </c>
      <c r="M291" s="6"/>
      <c r="P291" s="27">
        <f t="shared" si="66"/>
        <v>436.47811552084369</v>
      </c>
      <c r="Q291" s="27">
        <f t="shared" si="66"/>
        <v>4.4999999999999998E-2</v>
      </c>
      <c r="R291" s="38" t="str">
        <f t="shared" si="73"/>
        <v/>
      </c>
      <c r="S291" s="6"/>
    </row>
    <row r="292" spans="1:19">
      <c r="A292" s="33">
        <f t="shared" si="67"/>
        <v>265</v>
      </c>
      <c r="B292" s="34" t="str">
        <f t="shared" si="68"/>
        <v/>
      </c>
      <c r="C292" s="35" t="str">
        <f t="shared" si="69"/>
        <v/>
      </c>
      <c r="D292" s="35" t="str">
        <f t="shared" si="70"/>
        <v/>
      </c>
      <c r="E292" s="36" t="str">
        <f t="shared" si="71"/>
        <v/>
      </c>
      <c r="F292" s="26">
        <v>23</v>
      </c>
      <c r="G292" s="33">
        <f t="shared" si="63"/>
        <v>265</v>
      </c>
      <c r="H292" s="35" t="str">
        <f t="shared" si="72"/>
        <v/>
      </c>
      <c r="I292" s="35" t="str">
        <f t="shared" si="64"/>
        <v/>
      </c>
      <c r="J292" s="35" t="str">
        <f t="shared" si="64"/>
        <v/>
      </c>
      <c r="K292" s="36" t="str">
        <f t="shared" si="65"/>
        <v/>
      </c>
      <c r="L292" s="47" t="str">
        <f t="shared" si="59"/>
        <v/>
      </c>
      <c r="M292" s="6"/>
      <c r="P292" s="27">
        <f t="shared" si="66"/>
        <v>436.47811552084369</v>
      </c>
      <c r="Q292" s="27">
        <f t="shared" si="66"/>
        <v>4.4999999999999998E-2</v>
      </c>
      <c r="R292" s="38" t="str">
        <f t="shared" si="73"/>
        <v/>
      </c>
      <c r="S292" s="6"/>
    </row>
    <row r="293" spans="1:19">
      <c r="A293" s="39">
        <f t="shared" si="67"/>
        <v>266</v>
      </c>
      <c r="B293" s="40" t="str">
        <f t="shared" si="68"/>
        <v/>
      </c>
      <c r="C293" s="1" t="str">
        <f t="shared" si="69"/>
        <v/>
      </c>
      <c r="D293" s="1" t="str">
        <f t="shared" si="70"/>
        <v/>
      </c>
      <c r="E293" s="41" t="str">
        <f t="shared" si="71"/>
        <v/>
      </c>
      <c r="F293" s="26">
        <v>23</v>
      </c>
      <c r="G293" s="39">
        <f t="shared" si="63"/>
        <v>266</v>
      </c>
      <c r="H293" s="1" t="str">
        <f t="shared" si="72"/>
        <v/>
      </c>
      <c r="I293" s="1" t="str">
        <f t="shared" si="64"/>
        <v/>
      </c>
      <c r="J293" s="1" t="str">
        <f t="shared" si="64"/>
        <v/>
      </c>
      <c r="K293" s="41" t="str">
        <f t="shared" si="65"/>
        <v/>
      </c>
      <c r="L293" s="37" t="str">
        <f t="shared" si="59"/>
        <v/>
      </c>
      <c r="M293" s="6"/>
      <c r="P293" s="27">
        <f t="shared" si="66"/>
        <v>436.47811552084369</v>
      </c>
      <c r="Q293" s="27">
        <f t="shared" si="66"/>
        <v>4.4999999999999998E-2</v>
      </c>
      <c r="R293" s="38" t="str">
        <f t="shared" si="73"/>
        <v/>
      </c>
      <c r="S293" s="6"/>
    </row>
    <row r="294" spans="1:19">
      <c r="A294" s="39">
        <f t="shared" si="67"/>
        <v>267</v>
      </c>
      <c r="B294" s="40" t="str">
        <f t="shared" si="68"/>
        <v/>
      </c>
      <c r="C294" s="1" t="str">
        <f t="shared" si="69"/>
        <v/>
      </c>
      <c r="D294" s="1" t="str">
        <f t="shared" si="70"/>
        <v/>
      </c>
      <c r="E294" s="41" t="str">
        <f t="shared" si="71"/>
        <v/>
      </c>
      <c r="F294" s="26">
        <v>23</v>
      </c>
      <c r="G294" s="39">
        <f t="shared" si="63"/>
        <v>267</v>
      </c>
      <c r="H294" s="1" t="str">
        <f t="shared" si="72"/>
        <v/>
      </c>
      <c r="I294" s="1" t="str">
        <f t="shared" si="64"/>
        <v/>
      </c>
      <c r="J294" s="1" t="str">
        <f t="shared" si="64"/>
        <v/>
      </c>
      <c r="K294" s="41" t="str">
        <f t="shared" si="65"/>
        <v/>
      </c>
      <c r="L294" s="37" t="str">
        <f t="shared" si="59"/>
        <v/>
      </c>
      <c r="M294" s="6"/>
      <c r="P294" s="27">
        <f t="shared" si="66"/>
        <v>436.47811552084369</v>
      </c>
      <c r="Q294" s="27">
        <f t="shared" si="66"/>
        <v>4.4999999999999998E-2</v>
      </c>
      <c r="R294" s="38" t="str">
        <f t="shared" si="73"/>
        <v/>
      </c>
      <c r="S294" s="6"/>
    </row>
    <row r="295" spans="1:19">
      <c r="A295" s="39">
        <f t="shared" si="67"/>
        <v>268</v>
      </c>
      <c r="B295" s="40" t="str">
        <f t="shared" si="68"/>
        <v/>
      </c>
      <c r="C295" s="1" t="str">
        <f t="shared" si="69"/>
        <v/>
      </c>
      <c r="D295" s="1" t="str">
        <f t="shared" si="70"/>
        <v/>
      </c>
      <c r="E295" s="41" t="str">
        <f t="shared" si="71"/>
        <v/>
      </c>
      <c r="F295" s="26">
        <v>23</v>
      </c>
      <c r="G295" s="39">
        <f t="shared" si="63"/>
        <v>268</v>
      </c>
      <c r="H295" s="1" t="str">
        <f t="shared" si="72"/>
        <v/>
      </c>
      <c r="I295" s="1" t="str">
        <f t="shared" si="64"/>
        <v/>
      </c>
      <c r="J295" s="1" t="str">
        <f t="shared" si="64"/>
        <v/>
      </c>
      <c r="K295" s="41" t="str">
        <f t="shared" si="65"/>
        <v/>
      </c>
      <c r="L295" s="37" t="str">
        <f t="shared" si="59"/>
        <v/>
      </c>
      <c r="M295" s="6"/>
      <c r="P295" s="27">
        <f t="shared" si="66"/>
        <v>436.47811552084369</v>
      </c>
      <c r="Q295" s="27">
        <f t="shared" si="66"/>
        <v>4.4999999999999998E-2</v>
      </c>
      <c r="R295" s="38" t="str">
        <f t="shared" si="73"/>
        <v/>
      </c>
      <c r="S295" s="6"/>
    </row>
    <row r="296" spans="1:19">
      <c r="A296" s="39">
        <f t="shared" si="67"/>
        <v>269</v>
      </c>
      <c r="B296" s="40" t="str">
        <f t="shared" si="68"/>
        <v/>
      </c>
      <c r="C296" s="1" t="str">
        <f t="shared" si="69"/>
        <v/>
      </c>
      <c r="D296" s="1" t="str">
        <f t="shared" si="70"/>
        <v/>
      </c>
      <c r="E296" s="41" t="str">
        <f t="shared" si="71"/>
        <v/>
      </c>
      <c r="F296" s="26">
        <v>23</v>
      </c>
      <c r="G296" s="39">
        <f t="shared" si="63"/>
        <v>269</v>
      </c>
      <c r="H296" s="1" t="str">
        <f t="shared" si="72"/>
        <v/>
      </c>
      <c r="I296" s="1" t="str">
        <f t="shared" si="64"/>
        <v/>
      </c>
      <c r="J296" s="1" t="str">
        <f t="shared" si="64"/>
        <v/>
      </c>
      <c r="K296" s="41" t="str">
        <f t="shared" si="65"/>
        <v/>
      </c>
      <c r="L296" s="37" t="str">
        <f t="shared" ref="L296:L327" si="74">IF(G296&gt;=$J$12,(K296),(L295+I296))</f>
        <v/>
      </c>
      <c r="M296" s="6"/>
      <c r="P296" s="27">
        <f t="shared" si="66"/>
        <v>436.47811552084369</v>
      </c>
      <c r="Q296" s="27">
        <f t="shared" si="66"/>
        <v>4.4999999999999998E-2</v>
      </c>
      <c r="R296" s="38" t="str">
        <f t="shared" si="73"/>
        <v/>
      </c>
      <c r="S296" s="6"/>
    </row>
    <row r="297" spans="1:19">
      <c r="A297" s="39">
        <f t="shared" si="67"/>
        <v>270</v>
      </c>
      <c r="B297" s="40" t="str">
        <f t="shared" si="68"/>
        <v/>
      </c>
      <c r="C297" s="1" t="str">
        <f t="shared" si="69"/>
        <v/>
      </c>
      <c r="D297" s="1" t="str">
        <f t="shared" si="70"/>
        <v/>
      </c>
      <c r="E297" s="41" t="str">
        <f t="shared" si="71"/>
        <v/>
      </c>
      <c r="F297" s="26">
        <v>23</v>
      </c>
      <c r="G297" s="39">
        <f t="shared" si="63"/>
        <v>270</v>
      </c>
      <c r="H297" s="1" t="str">
        <f t="shared" si="72"/>
        <v/>
      </c>
      <c r="I297" s="1" t="str">
        <f t="shared" si="64"/>
        <v/>
      </c>
      <c r="J297" s="1" t="str">
        <f t="shared" si="64"/>
        <v/>
      </c>
      <c r="K297" s="41" t="str">
        <f t="shared" si="65"/>
        <v/>
      </c>
      <c r="L297" s="37" t="str">
        <f t="shared" si="74"/>
        <v/>
      </c>
      <c r="M297" s="6"/>
      <c r="P297" s="27">
        <f t="shared" si="66"/>
        <v>436.47811552084369</v>
      </c>
      <c r="Q297" s="27">
        <f t="shared" si="66"/>
        <v>4.4999999999999998E-2</v>
      </c>
      <c r="R297" s="38" t="str">
        <f t="shared" si="73"/>
        <v/>
      </c>
      <c r="S297" s="6"/>
    </row>
    <row r="298" spans="1:19">
      <c r="A298" s="39">
        <f t="shared" si="67"/>
        <v>271</v>
      </c>
      <c r="B298" s="40" t="str">
        <f t="shared" si="68"/>
        <v/>
      </c>
      <c r="C298" s="1" t="str">
        <f t="shared" si="69"/>
        <v/>
      </c>
      <c r="D298" s="1" t="str">
        <f t="shared" si="70"/>
        <v/>
      </c>
      <c r="E298" s="41" t="str">
        <f t="shared" si="71"/>
        <v/>
      </c>
      <c r="F298" s="26">
        <v>23</v>
      </c>
      <c r="G298" s="39">
        <f t="shared" si="63"/>
        <v>271</v>
      </c>
      <c r="H298" s="1" t="str">
        <f t="shared" si="72"/>
        <v/>
      </c>
      <c r="I298" s="1" t="str">
        <f t="shared" si="64"/>
        <v/>
      </c>
      <c r="J298" s="1" t="str">
        <f t="shared" si="64"/>
        <v/>
      </c>
      <c r="K298" s="41" t="str">
        <f t="shared" si="65"/>
        <v/>
      </c>
      <c r="L298" s="37" t="str">
        <f t="shared" si="74"/>
        <v/>
      </c>
      <c r="M298" s="6"/>
      <c r="P298" s="27">
        <f t="shared" si="66"/>
        <v>436.47811552084369</v>
      </c>
      <c r="Q298" s="27">
        <f t="shared" si="66"/>
        <v>4.4999999999999998E-2</v>
      </c>
      <c r="R298" s="38" t="str">
        <f t="shared" si="73"/>
        <v/>
      </c>
      <c r="S298" s="6"/>
    </row>
    <row r="299" spans="1:19">
      <c r="A299" s="39">
        <f t="shared" si="67"/>
        <v>272</v>
      </c>
      <c r="B299" s="40" t="str">
        <f t="shared" si="68"/>
        <v/>
      </c>
      <c r="C299" s="1" t="str">
        <f t="shared" si="69"/>
        <v/>
      </c>
      <c r="D299" s="1" t="str">
        <f t="shared" si="70"/>
        <v/>
      </c>
      <c r="E299" s="41" t="str">
        <f t="shared" si="71"/>
        <v/>
      </c>
      <c r="F299" s="26">
        <v>23</v>
      </c>
      <c r="G299" s="39">
        <f t="shared" si="63"/>
        <v>272</v>
      </c>
      <c r="H299" s="1" t="str">
        <f t="shared" si="72"/>
        <v/>
      </c>
      <c r="I299" s="1" t="str">
        <f t="shared" si="64"/>
        <v/>
      </c>
      <c r="J299" s="1" t="str">
        <f t="shared" si="64"/>
        <v/>
      </c>
      <c r="K299" s="41" t="str">
        <f t="shared" si="65"/>
        <v/>
      </c>
      <c r="L299" s="37" t="str">
        <f t="shared" si="74"/>
        <v/>
      </c>
      <c r="M299" s="6"/>
      <c r="P299" s="27">
        <f t="shared" si="66"/>
        <v>436.47811552084369</v>
      </c>
      <c r="Q299" s="27">
        <f t="shared" si="66"/>
        <v>4.4999999999999998E-2</v>
      </c>
      <c r="R299" s="38" t="str">
        <f t="shared" si="73"/>
        <v/>
      </c>
      <c r="S299" s="6"/>
    </row>
    <row r="300" spans="1:19">
      <c r="A300" s="39">
        <f t="shared" si="67"/>
        <v>273</v>
      </c>
      <c r="B300" s="40" t="str">
        <f t="shared" si="68"/>
        <v/>
      </c>
      <c r="C300" s="1" t="str">
        <f t="shared" si="69"/>
        <v/>
      </c>
      <c r="D300" s="1" t="str">
        <f t="shared" si="70"/>
        <v/>
      </c>
      <c r="E300" s="41" t="str">
        <f t="shared" si="71"/>
        <v/>
      </c>
      <c r="F300" s="26">
        <v>23</v>
      </c>
      <c r="G300" s="39">
        <f t="shared" si="63"/>
        <v>273</v>
      </c>
      <c r="H300" s="1" t="str">
        <f t="shared" si="72"/>
        <v/>
      </c>
      <c r="I300" s="1" t="str">
        <f t="shared" si="64"/>
        <v/>
      </c>
      <c r="J300" s="1" t="str">
        <f t="shared" si="64"/>
        <v/>
      </c>
      <c r="K300" s="41" t="str">
        <f t="shared" si="65"/>
        <v/>
      </c>
      <c r="L300" s="37" t="str">
        <f t="shared" si="74"/>
        <v/>
      </c>
      <c r="M300" s="6"/>
      <c r="P300" s="27">
        <f t="shared" ref="P300:Q315" si="75">P299</f>
        <v>436.47811552084369</v>
      </c>
      <c r="Q300" s="27">
        <f t="shared" si="75"/>
        <v>4.4999999999999998E-2</v>
      </c>
      <c r="R300" s="38" t="str">
        <f t="shared" si="73"/>
        <v/>
      </c>
      <c r="S300" s="6"/>
    </row>
    <row r="301" spans="1:19">
      <c r="A301" s="39">
        <f t="shared" si="67"/>
        <v>274</v>
      </c>
      <c r="B301" s="40" t="str">
        <f t="shared" si="68"/>
        <v/>
      </c>
      <c r="C301" s="1" t="str">
        <f t="shared" si="69"/>
        <v/>
      </c>
      <c r="D301" s="1" t="str">
        <f t="shared" si="70"/>
        <v/>
      </c>
      <c r="E301" s="41" t="str">
        <f t="shared" si="71"/>
        <v/>
      </c>
      <c r="F301" s="26">
        <v>23</v>
      </c>
      <c r="G301" s="39">
        <f t="shared" si="63"/>
        <v>274</v>
      </c>
      <c r="H301" s="1" t="str">
        <f t="shared" si="72"/>
        <v/>
      </c>
      <c r="I301" s="1" t="str">
        <f t="shared" si="64"/>
        <v/>
      </c>
      <c r="J301" s="1" t="str">
        <f t="shared" si="64"/>
        <v/>
      </c>
      <c r="K301" s="41" t="str">
        <f t="shared" si="65"/>
        <v/>
      </c>
      <c r="L301" s="37" t="str">
        <f t="shared" si="74"/>
        <v/>
      </c>
      <c r="M301" s="6"/>
      <c r="P301" s="27">
        <f t="shared" si="75"/>
        <v>436.47811552084369</v>
      </c>
      <c r="Q301" s="27">
        <f t="shared" si="75"/>
        <v>4.4999999999999998E-2</v>
      </c>
      <c r="R301" s="38" t="str">
        <f t="shared" si="73"/>
        <v/>
      </c>
      <c r="S301" s="6"/>
    </row>
    <row r="302" spans="1:19">
      <c r="A302" s="39">
        <f t="shared" si="67"/>
        <v>275</v>
      </c>
      <c r="B302" s="40" t="str">
        <f t="shared" si="68"/>
        <v/>
      </c>
      <c r="C302" s="1" t="str">
        <f t="shared" si="69"/>
        <v/>
      </c>
      <c r="D302" s="1" t="str">
        <f t="shared" si="70"/>
        <v/>
      </c>
      <c r="E302" s="41" t="str">
        <f t="shared" si="71"/>
        <v/>
      </c>
      <c r="F302" s="26">
        <v>23</v>
      </c>
      <c r="G302" s="39">
        <f t="shared" si="63"/>
        <v>275</v>
      </c>
      <c r="H302" s="1" t="str">
        <f t="shared" si="72"/>
        <v/>
      </c>
      <c r="I302" s="1" t="str">
        <f t="shared" si="64"/>
        <v/>
      </c>
      <c r="J302" s="1" t="str">
        <f t="shared" si="64"/>
        <v/>
      </c>
      <c r="K302" s="41" t="str">
        <f t="shared" si="65"/>
        <v/>
      </c>
      <c r="L302" s="37" t="str">
        <f t="shared" si="74"/>
        <v/>
      </c>
      <c r="M302" s="6"/>
      <c r="P302" s="27">
        <f t="shared" si="75"/>
        <v>436.47811552084369</v>
      </c>
      <c r="Q302" s="27">
        <f t="shared" si="75"/>
        <v>4.4999999999999998E-2</v>
      </c>
      <c r="R302" s="38" t="str">
        <f t="shared" si="73"/>
        <v/>
      </c>
      <c r="S302" s="6"/>
    </row>
    <row r="303" spans="1:19" ht="15.75" thickBot="1">
      <c r="A303" s="42">
        <f t="shared" si="67"/>
        <v>276</v>
      </c>
      <c r="B303" s="43" t="str">
        <f t="shared" si="68"/>
        <v/>
      </c>
      <c r="C303" s="44" t="str">
        <f t="shared" si="69"/>
        <v/>
      </c>
      <c r="D303" s="44" t="str">
        <f t="shared" si="70"/>
        <v/>
      </c>
      <c r="E303" s="45" t="str">
        <f t="shared" si="71"/>
        <v/>
      </c>
      <c r="F303" s="26">
        <v>23</v>
      </c>
      <c r="G303" s="42">
        <f t="shared" si="63"/>
        <v>276</v>
      </c>
      <c r="H303" s="44" t="str">
        <f t="shared" si="72"/>
        <v/>
      </c>
      <c r="I303" s="44" t="str">
        <f t="shared" si="64"/>
        <v/>
      </c>
      <c r="J303" s="44" t="str">
        <f t="shared" si="64"/>
        <v/>
      </c>
      <c r="K303" s="45" t="str">
        <f t="shared" si="65"/>
        <v/>
      </c>
      <c r="L303" s="46" t="str">
        <f t="shared" si="74"/>
        <v/>
      </c>
      <c r="M303" s="6"/>
      <c r="P303" s="27">
        <f t="shared" si="75"/>
        <v>436.47811552084369</v>
      </c>
      <c r="Q303" s="27">
        <f t="shared" si="75"/>
        <v>4.4999999999999998E-2</v>
      </c>
      <c r="R303" s="38" t="str">
        <f t="shared" si="73"/>
        <v/>
      </c>
      <c r="S303" s="6"/>
    </row>
    <row r="304" spans="1:19">
      <c r="A304" s="33">
        <f t="shared" si="67"/>
        <v>277</v>
      </c>
      <c r="B304" s="34" t="str">
        <f t="shared" si="68"/>
        <v/>
      </c>
      <c r="C304" s="35" t="str">
        <f t="shared" si="69"/>
        <v/>
      </c>
      <c r="D304" s="35" t="str">
        <f t="shared" si="70"/>
        <v/>
      </c>
      <c r="E304" s="36" t="str">
        <f t="shared" si="71"/>
        <v/>
      </c>
      <c r="F304" s="26">
        <v>24</v>
      </c>
      <c r="G304" s="33">
        <f t="shared" si="63"/>
        <v>277</v>
      </c>
      <c r="H304" s="35" t="str">
        <f t="shared" si="72"/>
        <v/>
      </c>
      <c r="I304" s="35" t="str">
        <f t="shared" si="64"/>
        <v/>
      </c>
      <c r="J304" s="35" t="str">
        <f t="shared" si="64"/>
        <v/>
      </c>
      <c r="K304" s="36" t="str">
        <f t="shared" si="65"/>
        <v/>
      </c>
      <c r="L304" s="47" t="str">
        <f t="shared" si="74"/>
        <v/>
      </c>
      <c r="M304" s="6"/>
      <c r="P304" s="27">
        <f t="shared" si="75"/>
        <v>436.47811552084369</v>
      </c>
      <c r="Q304" s="27">
        <f t="shared" si="75"/>
        <v>4.4999999999999998E-2</v>
      </c>
      <c r="R304" s="38" t="str">
        <f t="shared" si="73"/>
        <v/>
      </c>
      <c r="S304" s="6"/>
    </row>
    <row r="305" spans="1:19">
      <c r="A305" s="39">
        <f t="shared" si="67"/>
        <v>278</v>
      </c>
      <c r="B305" s="40" t="str">
        <f t="shared" si="68"/>
        <v/>
      </c>
      <c r="C305" s="1" t="str">
        <f t="shared" si="69"/>
        <v/>
      </c>
      <c r="D305" s="1" t="str">
        <f t="shared" si="70"/>
        <v/>
      </c>
      <c r="E305" s="41" t="str">
        <f t="shared" si="71"/>
        <v/>
      </c>
      <c r="F305" s="26">
        <v>24</v>
      </c>
      <c r="G305" s="39">
        <f t="shared" si="63"/>
        <v>278</v>
      </c>
      <c r="H305" s="1" t="str">
        <f t="shared" si="72"/>
        <v/>
      </c>
      <c r="I305" s="1" t="str">
        <f t="shared" si="64"/>
        <v/>
      </c>
      <c r="J305" s="1" t="str">
        <f t="shared" si="64"/>
        <v/>
      </c>
      <c r="K305" s="41" t="str">
        <f t="shared" si="65"/>
        <v/>
      </c>
      <c r="L305" s="37" t="str">
        <f t="shared" si="74"/>
        <v/>
      </c>
      <c r="M305" s="6"/>
      <c r="P305" s="27">
        <f t="shared" si="75"/>
        <v>436.47811552084369</v>
      </c>
      <c r="Q305" s="27">
        <f t="shared" si="75"/>
        <v>4.4999999999999998E-2</v>
      </c>
      <c r="R305" s="38" t="str">
        <f t="shared" si="73"/>
        <v/>
      </c>
      <c r="S305" s="6"/>
    </row>
    <row r="306" spans="1:19">
      <c r="A306" s="39">
        <f t="shared" si="67"/>
        <v>279</v>
      </c>
      <c r="B306" s="40" t="str">
        <f t="shared" si="68"/>
        <v/>
      </c>
      <c r="C306" s="1" t="str">
        <f t="shared" si="69"/>
        <v/>
      </c>
      <c r="D306" s="1" t="str">
        <f t="shared" si="70"/>
        <v/>
      </c>
      <c r="E306" s="41" t="str">
        <f t="shared" si="71"/>
        <v/>
      </c>
      <c r="F306" s="26">
        <v>24</v>
      </c>
      <c r="G306" s="39">
        <f t="shared" si="63"/>
        <v>279</v>
      </c>
      <c r="H306" s="1" t="str">
        <f t="shared" si="72"/>
        <v/>
      </c>
      <c r="I306" s="1" t="str">
        <f t="shared" si="64"/>
        <v/>
      </c>
      <c r="J306" s="1" t="str">
        <f t="shared" si="64"/>
        <v/>
      </c>
      <c r="K306" s="41" t="str">
        <f t="shared" si="65"/>
        <v/>
      </c>
      <c r="L306" s="37" t="str">
        <f t="shared" si="74"/>
        <v/>
      </c>
      <c r="M306" s="6"/>
      <c r="P306" s="27">
        <f t="shared" si="75"/>
        <v>436.47811552084369</v>
      </c>
      <c r="Q306" s="27">
        <f t="shared" si="75"/>
        <v>4.4999999999999998E-2</v>
      </c>
      <c r="R306" s="38" t="str">
        <f t="shared" si="73"/>
        <v/>
      </c>
      <c r="S306" s="6"/>
    </row>
    <row r="307" spans="1:19">
      <c r="A307" s="39">
        <f t="shared" si="67"/>
        <v>280</v>
      </c>
      <c r="B307" s="40" t="str">
        <f t="shared" si="68"/>
        <v/>
      </c>
      <c r="C307" s="1" t="str">
        <f t="shared" si="69"/>
        <v/>
      </c>
      <c r="D307" s="1" t="str">
        <f t="shared" si="70"/>
        <v/>
      </c>
      <c r="E307" s="41" t="str">
        <f t="shared" si="71"/>
        <v/>
      </c>
      <c r="F307" s="26">
        <v>24</v>
      </c>
      <c r="G307" s="39">
        <f t="shared" si="63"/>
        <v>280</v>
      </c>
      <c r="H307" s="1" t="str">
        <f t="shared" si="72"/>
        <v/>
      </c>
      <c r="I307" s="1" t="str">
        <f t="shared" si="64"/>
        <v/>
      </c>
      <c r="J307" s="1" t="str">
        <f t="shared" si="64"/>
        <v/>
      </c>
      <c r="K307" s="41" t="str">
        <f t="shared" si="65"/>
        <v/>
      </c>
      <c r="L307" s="37" t="str">
        <f t="shared" si="74"/>
        <v/>
      </c>
      <c r="M307" s="6"/>
      <c r="P307" s="27">
        <f t="shared" si="75"/>
        <v>436.47811552084369</v>
      </c>
      <c r="Q307" s="27">
        <f t="shared" si="75"/>
        <v>4.4999999999999998E-2</v>
      </c>
      <c r="R307" s="38" t="str">
        <f t="shared" si="73"/>
        <v/>
      </c>
      <c r="S307" s="6"/>
    </row>
    <row r="308" spans="1:19">
      <c r="A308" s="39">
        <f t="shared" si="67"/>
        <v>281</v>
      </c>
      <c r="B308" s="40" t="str">
        <f t="shared" si="68"/>
        <v/>
      </c>
      <c r="C308" s="1" t="str">
        <f t="shared" si="69"/>
        <v/>
      </c>
      <c r="D308" s="1" t="str">
        <f t="shared" si="70"/>
        <v/>
      </c>
      <c r="E308" s="41" t="str">
        <f t="shared" si="71"/>
        <v/>
      </c>
      <c r="F308" s="26">
        <v>24</v>
      </c>
      <c r="G308" s="39">
        <f t="shared" si="63"/>
        <v>281</v>
      </c>
      <c r="H308" s="1" t="str">
        <f t="shared" si="72"/>
        <v/>
      </c>
      <c r="I308" s="1" t="str">
        <f t="shared" si="64"/>
        <v/>
      </c>
      <c r="J308" s="1" t="str">
        <f t="shared" si="64"/>
        <v/>
      </c>
      <c r="K308" s="41" t="str">
        <f t="shared" si="65"/>
        <v/>
      </c>
      <c r="L308" s="37" t="str">
        <f t="shared" si="74"/>
        <v/>
      </c>
      <c r="M308" s="6"/>
      <c r="P308" s="27">
        <f t="shared" si="75"/>
        <v>436.47811552084369</v>
      </c>
      <c r="Q308" s="27">
        <f t="shared" si="75"/>
        <v>4.4999999999999998E-2</v>
      </c>
      <c r="R308" s="38" t="str">
        <f t="shared" si="73"/>
        <v/>
      </c>
      <c r="S308" s="6"/>
    </row>
    <row r="309" spans="1:19">
      <c r="A309" s="39">
        <f t="shared" si="67"/>
        <v>282</v>
      </c>
      <c r="B309" s="40" t="str">
        <f t="shared" si="68"/>
        <v/>
      </c>
      <c r="C309" s="1" t="str">
        <f t="shared" si="69"/>
        <v/>
      </c>
      <c r="D309" s="1" t="str">
        <f t="shared" si="70"/>
        <v/>
      </c>
      <c r="E309" s="41" t="str">
        <f t="shared" si="71"/>
        <v/>
      </c>
      <c r="F309" s="26">
        <v>24</v>
      </c>
      <c r="G309" s="39">
        <f t="shared" si="63"/>
        <v>282</v>
      </c>
      <c r="H309" s="1" t="str">
        <f t="shared" si="72"/>
        <v/>
      </c>
      <c r="I309" s="1" t="str">
        <f t="shared" si="64"/>
        <v/>
      </c>
      <c r="J309" s="1" t="str">
        <f t="shared" si="64"/>
        <v/>
      </c>
      <c r="K309" s="41" t="str">
        <f t="shared" si="65"/>
        <v/>
      </c>
      <c r="L309" s="37" t="str">
        <f t="shared" si="74"/>
        <v/>
      </c>
      <c r="M309" s="6"/>
      <c r="P309" s="27">
        <f t="shared" si="75"/>
        <v>436.47811552084369</v>
      </c>
      <c r="Q309" s="27">
        <f t="shared" si="75"/>
        <v>4.4999999999999998E-2</v>
      </c>
      <c r="R309" s="38" t="str">
        <f t="shared" si="73"/>
        <v/>
      </c>
      <c r="S309" s="6"/>
    </row>
    <row r="310" spans="1:19">
      <c r="A310" s="39">
        <f t="shared" si="67"/>
        <v>283</v>
      </c>
      <c r="B310" s="40" t="str">
        <f t="shared" si="68"/>
        <v/>
      </c>
      <c r="C310" s="1" t="str">
        <f t="shared" si="69"/>
        <v/>
      </c>
      <c r="D310" s="1" t="str">
        <f t="shared" si="70"/>
        <v/>
      </c>
      <c r="E310" s="41" t="str">
        <f t="shared" si="71"/>
        <v/>
      </c>
      <c r="F310" s="26">
        <v>24</v>
      </c>
      <c r="G310" s="39">
        <f t="shared" si="63"/>
        <v>283</v>
      </c>
      <c r="H310" s="1" t="str">
        <f t="shared" si="72"/>
        <v/>
      </c>
      <c r="I310" s="1" t="str">
        <f t="shared" si="64"/>
        <v/>
      </c>
      <c r="J310" s="1" t="str">
        <f t="shared" si="64"/>
        <v/>
      </c>
      <c r="K310" s="41" t="str">
        <f t="shared" si="65"/>
        <v/>
      </c>
      <c r="L310" s="37" t="str">
        <f t="shared" si="74"/>
        <v/>
      </c>
      <c r="M310" s="6"/>
      <c r="P310" s="27">
        <f t="shared" si="75"/>
        <v>436.47811552084369</v>
      </c>
      <c r="Q310" s="27">
        <f t="shared" si="75"/>
        <v>4.4999999999999998E-2</v>
      </c>
      <c r="R310" s="38" t="str">
        <f t="shared" si="73"/>
        <v/>
      </c>
      <c r="S310" s="6"/>
    </row>
    <row r="311" spans="1:19">
      <c r="A311" s="39">
        <f t="shared" si="67"/>
        <v>284</v>
      </c>
      <c r="B311" s="40" t="str">
        <f t="shared" si="68"/>
        <v/>
      </c>
      <c r="C311" s="1" t="str">
        <f t="shared" si="69"/>
        <v/>
      </c>
      <c r="D311" s="1" t="str">
        <f t="shared" si="70"/>
        <v/>
      </c>
      <c r="E311" s="41" t="str">
        <f t="shared" si="71"/>
        <v/>
      </c>
      <c r="F311" s="26">
        <v>24</v>
      </c>
      <c r="G311" s="39">
        <f t="shared" si="63"/>
        <v>284</v>
      </c>
      <c r="H311" s="1" t="str">
        <f t="shared" si="72"/>
        <v/>
      </c>
      <c r="I311" s="1" t="str">
        <f t="shared" si="64"/>
        <v/>
      </c>
      <c r="J311" s="1" t="str">
        <f t="shared" si="64"/>
        <v/>
      </c>
      <c r="K311" s="41" t="str">
        <f t="shared" si="65"/>
        <v/>
      </c>
      <c r="L311" s="37" t="str">
        <f t="shared" si="74"/>
        <v/>
      </c>
      <c r="M311" s="6"/>
      <c r="P311" s="27">
        <f t="shared" si="75"/>
        <v>436.47811552084369</v>
      </c>
      <c r="Q311" s="27">
        <f t="shared" si="75"/>
        <v>4.4999999999999998E-2</v>
      </c>
      <c r="R311" s="38" t="str">
        <f t="shared" si="73"/>
        <v/>
      </c>
      <c r="S311" s="6"/>
    </row>
    <row r="312" spans="1:19">
      <c r="A312" s="39">
        <f t="shared" si="67"/>
        <v>285</v>
      </c>
      <c r="B312" s="40" t="str">
        <f t="shared" si="68"/>
        <v/>
      </c>
      <c r="C312" s="1" t="str">
        <f t="shared" si="69"/>
        <v/>
      </c>
      <c r="D312" s="1" t="str">
        <f t="shared" si="70"/>
        <v/>
      </c>
      <c r="E312" s="41" t="str">
        <f t="shared" si="71"/>
        <v/>
      </c>
      <c r="F312" s="26">
        <v>24</v>
      </c>
      <c r="G312" s="39">
        <f t="shared" si="63"/>
        <v>285</v>
      </c>
      <c r="H312" s="1" t="str">
        <f t="shared" si="72"/>
        <v/>
      </c>
      <c r="I312" s="1" t="str">
        <f t="shared" si="64"/>
        <v/>
      </c>
      <c r="J312" s="1" t="str">
        <f t="shared" si="64"/>
        <v/>
      </c>
      <c r="K312" s="41" t="str">
        <f t="shared" si="65"/>
        <v/>
      </c>
      <c r="L312" s="37" t="str">
        <f t="shared" si="74"/>
        <v/>
      </c>
      <c r="M312" s="6"/>
      <c r="P312" s="27">
        <f t="shared" si="75"/>
        <v>436.47811552084369</v>
      </c>
      <c r="Q312" s="27">
        <f t="shared" si="75"/>
        <v>4.4999999999999998E-2</v>
      </c>
      <c r="R312" s="38" t="str">
        <f t="shared" si="73"/>
        <v/>
      </c>
      <c r="S312" s="6"/>
    </row>
    <row r="313" spans="1:19">
      <c r="A313" s="39">
        <f t="shared" si="67"/>
        <v>286</v>
      </c>
      <c r="B313" s="40" t="str">
        <f t="shared" si="68"/>
        <v/>
      </c>
      <c r="C313" s="1" t="str">
        <f t="shared" si="69"/>
        <v/>
      </c>
      <c r="D313" s="1" t="str">
        <f t="shared" si="70"/>
        <v/>
      </c>
      <c r="E313" s="41" t="str">
        <f t="shared" si="71"/>
        <v/>
      </c>
      <c r="F313" s="26">
        <v>24</v>
      </c>
      <c r="G313" s="39">
        <f t="shared" si="63"/>
        <v>286</v>
      </c>
      <c r="H313" s="1" t="str">
        <f t="shared" si="72"/>
        <v/>
      </c>
      <c r="I313" s="1" t="str">
        <f t="shared" si="64"/>
        <v/>
      </c>
      <c r="J313" s="1" t="str">
        <f t="shared" si="64"/>
        <v/>
      </c>
      <c r="K313" s="41" t="str">
        <f t="shared" si="65"/>
        <v/>
      </c>
      <c r="L313" s="37" t="str">
        <f t="shared" si="74"/>
        <v/>
      </c>
      <c r="M313" s="6"/>
      <c r="P313" s="27">
        <f t="shared" si="75"/>
        <v>436.47811552084369</v>
      </c>
      <c r="Q313" s="27">
        <f t="shared" si="75"/>
        <v>4.4999999999999998E-2</v>
      </c>
      <c r="R313" s="38" t="str">
        <f t="shared" si="73"/>
        <v/>
      </c>
      <c r="S313" s="6"/>
    </row>
    <row r="314" spans="1:19">
      <c r="A314" s="39">
        <f t="shared" si="67"/>
        <v>287</v>
      </c>
      <c r="B314" s="40" t="str">
        <f t="shared" si="68"/>
        <v/>
      </c>
      <c r="C314" s="1" t="str">
        <f t="shared" si="69"/>
        <v/>
      </c>
      <c r="D314" s="1" t="str">
        <f t="shared" si="70"/>
        <v/>
      </c>
      <c r="E314" s="41" t="str">
        <f t="shared" si="71"/>
        <v/>
      </c>
      <c r="F314" s="26">
        <v>24</v>
      </c>
      <c r="G314" s="39">
        <f t="shared" si="63"/>
        <v>287</v>
      </c>
      <c r="H314" s="1" t="str">
        <f t="shared" si="72"/>
        <v/>
      </c>
      <c r="I314" s="1" t="str">
        <f t="shared" si="64"/>
        <v/>
      </c>
      <c r="J314" s="1" t="str">
        <f t="shared" si="64"/>
        <v/>
      </c>
      <c r="K314" s="41" t="str">
        <f t="shared" si="65"/>
        <v/>
      </c>
      <c r="L314" s="37" t="str">
        <f t="shared" si="74"/>
        <v/>
      </c>
      <c r="M314" s="6"/>
      <c r="P314" s="27">
        <f t="shared" si="75"/>
        <v>436.47811552084369</v>
      </c>
      <c r="Q314" s="27">
        <f t="shared" si="75"/>
        <v>4.4999999999999998E-2</v>
      </c>
      <c r="R314" s="38" t="str">
        <f t="shared" si="73"/>
        <v/>
      </c>
      <c r="S314" s="6"/>
    </row>
    <row r="315" spans="1:19" ht="15.75" thickBot="1">
      <c r="A315" s="42">
        <f t="shared" si="67"/>
        <v>288</v>
      </c>
      <c r="B315" s="43" t="str">
        <f t="shared" si="68"/>
        <v/>
      </c>
      <c r="C315" s="44" t="str">
        <f t="shared" si="69"/>
        <v/>
      </c>
      <c r="D315" s="44" t="str">
        <f t="shared" si="70"/>
        <v/>
      </c>
      <c r="E315" s="45" t="str">
        <f t="shared" si="71"/>
        <v/>
      </c>
      <c r="F315" s="26">
        <v>24</v>
      </c>
      <c r="G315" s="42">
        <f t="shared" si="63"/>
        <v>288</v>
      </c>
      <c r="H315" s="44" t="str">
        <f t="shared" si="72"/>
        <v/>
      </c>
      <c r="I315" s="44" t="str">
        <f t="shared" si="64"/>
        <v/>
      </c>
      <c r="J315" s="44" t="str">
        <f t="shared" si="64"/>
        <v/>
      </c>
      <c r="K315" s="45" t="str">
        <f t="shared" si="65"/>
        <v/>
      </c>
      <c r="L315" s="46" t="str">
        <f t="shared" si="74"/>
        <v/>
      </c>
      <c r="M315" s="6"/>
      <c r="P315" s="27">
        <f t="shared" si="75"/>
        <v>436.47811552084369</v>
      </c>
      <c r="Q315" s="27">
        <f t="shared" si="75"/>
        <v>4.4999999999999998E-2</v>
      </c>
      <c r="R315" s="38" t="str">
        <f t="shared" si="73"/>
        <v/>
      </c>
      <c r="S315" s="6"/>
    </row>
    <row r="316" spans="1:19">
      <c r="A316" s="33">
        <f t="shared" si="67"/>
        <v>289</v>
      </c>
      <c r="B316" s="34" t="str">
        <f t="shared" si="68"/>
        <v/>
      </c>
      <c r="C316" s="35" t="str">
        <f t="shared" si="69"/>
        <v/>
      </c>
      <c r="D316" s="35" t="str">
        <f t="shared" si="70"/>
        <v/>
      </c>
      <c r="E316" s="36" t="str">
        <f t="shared" si="71"/>
        <v/>
      </c>
      <c r="F316" s="26">
        <v>25</v>
      </c>
      <c r="G316" s="33">
        <f t="shared" si="63"/>
        <v>289</v>
      </c>
      <c r="H316" s="35" t="str">
        <f t="shared" si="72"/>
        <v/>
      </c>
      <c r="I316" s="35" t="str">
        <f t="shared" si="64"/>
        <v/>
      </c>
      <c r="J316" s="35" t="str">
        <f t="shared" si="64"/>
        <v/>
      </c>
      <c r="K316" s="36" t="str">
        <f t="shared" si="65"/>
        <v/>
      </c>
      <c r="L316" s="47" t="str">
        <f t="shared" si="74"/>
        <v/>
      </c>
      <c r="M316" s="6"/>
      <c r="P316" s="27">
        <f t="shared" ref="P316:Q327" si="76">P315</f>
        <v>436.47811552084369</v>
      </c>
      <c r="Q316" s="27">
        <f t="shared" si="76"/>
        <v>4.4999999999999998E-2</v>
      </c>
      <c r="R316" s="38" t="str">
        <f t="shared" si="73"/>
        <v/>
      </c>
      <c r="S316" s="6"/>
    </row>
    <row r="317" spans="1:19">
      <c r="A317" s="39">
        <f t="shared" si="67"/>
        <v>290</v>
      </c>
      <c r="B317" s="40" t="str">
        <f t="shared" si="68"/>
        <v/>
      </c>
      <c r="C317" s="1" t="str">
        <f t="shared" si="69"/>
        <v/>
      </c>
      <c r="D317" s="1" t="str">
        <f t="shared" si="70"/>
        <v/>
      </c>
      <c r="E317" s="41" t="str">
        <f t="shared" si="71"/>
        <v/>
      </c>
      <c r="F317" s="26">
        <v>25</v>
      </c>
      <c r="G317" s="39">
        <f t="shared" si="63"/>
        <v>290</v>
      </c>
      <c r="H317" s="1" t="str">
        <f t="shared" si="72"/>
        <v/>
      </c>
      <c r="I317" s="1" t="str">
        <f t="shared" si="64"/>
        <v/>
      </c>
      <c r="J317" s="1" t="str">
        <f t="shared" si="64"/>
        <v/>
      </c>
      <c r="K317" s="41" t="str">
        <f t="shared" si="65"/>
        <v/>
      </c>
      <c r="L317" s="37" t="str">
        <f t="shared" si="74"/>
        <v/>
      </c>
      <c r="M317" s="6"/>
      <c r="P317" s="27">
        <f t="shared" si="76"/>
        <v>436.47811552084369</v>
      </c>
      <c r="Q317" s="27">
        <f t="shared" si="76"/>
        <v>4.4999999999999998E-2</v>
      </c>
      <c r="R317" s="38" t="str">
        <f t="shared" si="73"/>
        <v/>
      </c>
      <c r="S317" s="6"/>
    </row>
    <row r="318" spans="1:19">
      <c r="A318" s="39">
        <f t="shared" si="67"/>
        <v>291</v>
      </c>
      <c r="B318" s="40" t="str">
        <f t="shared" si="68"/>
        <v/>
      </c>
      <c r="C318" s="1" t="str">
        <f t="shared" si="69"/>
        <v/>
      </c>
      <c r="D318" s="1" t="str">
        <f t="shared" si="70"/>
        <v/>
      </c>
      <c r="E318" s="41" t="str">
        <f t="shared" si="71"/>
        <v/>
      </c>
      <c r="F318" s="26">
        <v>25</v>
      </c>
      <c r="G318" s="39">
        <f t="shared" si="63"/>
        <v>291</v>
      </c>
      <c r="H318" s="1" t="str">
        <f t="shared" si="72"/>
        <v/>
      </c>
      <c r="I318" s="1" t="str">
        <f t="shared" si="64"/>
        <v/>
      </c>
      <c r="J318" s="1" t="str">
        <f t="shared" si="64"/>
        <v/>
      </c>
      <c r="K318" s="41" t="str">
        <f t="shared" si="65"/>
        <v/>
      </c>
      <c r="L318" s="37" t="str">
        <f t="shared" si="74"/>
        <v/>
      </c>
      <c r="M318" s="6"/>
      <c r="P318" s="27">
        <f t="shared" si="76"/>
        <v>436.47811552084369</v>
      </c>
      <c r="Q318" s="27">
        <f t="shared" si="76"/>
        <v>4.4999999999999998E-2</v>
      </c>
      <c r="R318" s="38" t="str">
        <f t="shared" si="73"/>
        <v/>
      </c>
      <c r="S318" s="6"/>
    </row>
    <row r="319" spans="1:19">
      <c r="A319" s="39">
        <f t="shared" si="67"/>
        <v>292</v>
      </c>
      <c r="B319" s="40" t="str">
        <f t="shared" si="68"/>
        <v/>
      </c>
      <c r="C319" s="1" t="str">
        <f t="shared" si="69"/>
        <v/>
      </c>
      <c r="D319" s="1" t="str">
        <f t="shared" si="70"/>
        <v/>
      </c>
      <c r="E319" s="41" t="str">
        <f t="shared" si="71"/>
        <v/>
      </c>
      <c r="F319" s="26">
        <v>25</v>
      </c>
      <c r="G319" s="39">
        <f t="shared" si="63"/>
        <v>292</v>
      </c>
      <c r="H319" s="1" t="str">
        <f t="shared" si="72"/>
        <v/>
      </c>
      <c r="I319" s="1" t="str">
        <f t="shared" si="64"/>
        <v/>
      </c>
      <c r="J319" s="1" t="str">
        <f t="shared" si="64"/>
        <v/>
      </c>
      <c r="K319" s="41" t="str">
        <f t="shared" si="65"/>
        <v/>
      </c>
      <c r="L319" s="37" t="str">
        <f t="shared" si="74"/>
        <v/>
      </c>
      <c r="M319" s="6"/>
      <c r="P319" s="27">
        <f t="shared" si="76"/>
        <v>436.47811552084369</v>
      </c>
      <c r="Q319" s="27">
        <f t="shared" si="76"/>
        <v>4.4999999999999998E-2</v>
      </c>
      <c r="R319" s="38" t="str">
        <f t="shared" si="73"/>
        <v/>
      </c>
      <c r="S319" s="6"/>
    </row>
    <row r="320" spans="1:19">
      <c r="A320" s="39">
        <f t="shared" si="67"/>
        <v>293</v>
      </c>
      <c r="B320" s="40" t="str">
        <f t="shared" si="68"/>
        <v/>
      </c>
      <c r="C320" s="1" t="str">
        <f t="shared" si="69"/>
        <v/>
      </c>
      <c r="D320" s="1" t="str">
        <f t="shared" si="70"/>
        <v/>
      </c>
      <c r="E320" s="41" t="str">
        <f t="shared" si="71"/>
        <v/>
      </c>
      <c r="F320" s="26">
        <v>25</v>
      </c>
      <c r="G320" s="39">
        <f t="shared" si="63"/>
        <v>293</v>
      </c>
      <c r="H320" s="1" t="str">
        <f t="shared" si="72"/>
        <v/>
      </c>
      <c r="I320" s="1" t="str">
        <f t="shared" si="64"/>
        <v/>
      </c>
      <c r="J320" s="1" t="str">
        <f t="shared" si="64"/>
        <v/>
      </c>
      <c r="K320" s="41" t="str">
        <f t="shared" si="65"/>
        <v/>
      </c>
      <c r="L320" s="37" t="str">
        <f t="shared" si="74"/>
        <v/>
      </c>
      <c r="M320" s="6"/>
      <c r="P320" s="27">
        <f t="shared" si="76"/>
        <v>436.47811552084369</v>
      </c>
      <c r="Q320" s="27">
        <f t="shared" si="76"/>
        <v>4.4999999999999998E-2</v>
      </c>
      <c r="R320" s="38" t="str">
        <f t="shared" si="73"/>
        <v/>
      </c>
      <c r="S320" s="6"/>
    </row>
    <row r="321" spans="1:19">
      <c r="A321" s="39">
        <f t="shared" si="67"/>
        <v>294</v>
      </c>
      <c r="B321" s="40" t="str">
        <f t="shared" si="68"/>
        <v/>
      </c>
      <c r="C321" s="1" t="str">
        <f t="shared" si="69"/>
        <v/>
      </c>
      <c r="D321" s="1" t="str">
        <f t="shared" si="70"/>
        <v/>
      </c>
      <c r="E321" s="41" t="str">
        <f t="shared" si="71"/>
        <v/>
      </c>
      <c r="F321" s="26">
        <v>25</v>
      </c>
      <c r="G321" s="39">
        <f t="shared" si="63"/>
        <v>294</v>
      </c>
      <c r="H321" s="1" t="str">
        <f t="shared" si="72"/>
        <v/>
      </c>
      <c r="I321" s="1" t="str">
        <f t="shared" si="64"/>
        <v/>
      </c>
      <c r="J321" s="1" t="str">
        <f t="shared" si="64"/>
        <v/>
      </c>
      <c r="K321" s="41" t="str">
        <f t="shared" si="65"/>
        <v/>
      </c>
      <c r="L321" s="37" t="str">
        <f t="shared" si="74"/>
        <v/>
      </c>
      <c r="M321" s="6"/>
      <c r="P321" s="27">
        <f t="shared" si="76"/>
        <v>436.47811552084369</v>
      </c>
      <c r="Q321" s="27">
        <f t="shared" si="76"/>
        <v>4.4999999999999998E-2</v>
      </c>
      <c r="R321" s="38" t="str">
        <f t="shared" si="73"/>
        <v/>
      </c>
      <c r="S321" s="6"/>
    </row>
    <row r="322" spans="1:19">
      <c r="A322" s="39">
        <f t="shared" si="67"/>
        <v>295</v>
      </c>
      <c r="B322" s="40" t="str">
        <f t="shared" si="68"/>
        <v/>
      </c>
      <c r="C322" s="1" t="str">
        <f t="shared" si="69"/>
        <v/>
      </c>
      <c r="D322" s="1" t="str">
        <f t="shared" si="70"/>
        <v/>
      </c>
      <c r="E322" s="41" t="str">
        <f t="shared" si="71"/>
        <v/>
      </c>
      <c r="F322" s="26">
        <v>25</v>
      </c>
      <c r="G322" s="39">
        <f t="shared" si="63"/>
        <v>295</v>
      </c>
      <c r="H322" s="1" t="str">
        <f t="shared" si="72"/>
        <v/>
      </c>
      <c r="I322" s="1" t="str">
        <f t="shared" si="64"/>
        <v/>
      </c>
      <c r="J322" s="1" t="str">
        <f t="shared" si="64"/>
        <v/>
      </c>
      <c r="K322" s="41" t="str">
        <f t="shared" si="65"/>
        <v/>
      </c>
      <c r="L322" s="37" t="str">
        <f t="shared" si="74"/>
        <v/>
      </c>
      <c r="M322" s="6"/>
      <c r="P322" s="27">
        <f t="shared" si="76"/>
        <v>436.47811552084369</v>
      </c>
      <c r="Q322" s="27">
        <f t="shared" si="76"/>
        <v>4.4999999999999998E-2</v>
      </c>
      <c r="R322" s="38" t="str">
        <f t="shared" si="73"/>
        <v/>
      </c>
      <c r="S322" s="6"/>
    </row>
    <row r="323" spans="1:19">
      <c r="A323" s="39">
        <f t="shared" si="67"/>
        <v>296</v>
      </c>
      <c r="B323" s="40" t="str">
        <f t="shared" si="68"/>
        <v/>
      </c>
      <c r="C323" s="1" t="str">
        <f t="shared" si="69"/>
        <v/>
      </c>
      <c r="D323" s="1" t="str">
        <f t="shared" si="70"/>
        <v/>
      </c>
      <c r="E323" s="41" t="str">
        <f t="shared" si="71"/>
        <v/>
      </c>
      <c r="F323" s="26">
        <v>25</v>
      </c>
      <c r="G323" s="39">
        <f t="shared" si="63"/>
        <v>296</v>
      </c>
      <c r="H323" s="1" t="str">
        <f t="shared" si="72"/>
        <v/>
      </c>
      <c r="I323" s="1" t="str">
        <f t="shared" si="64"/>
        <v/>
      </c>
      <c r="J323" s="1" t="str">
        <f t="shared" si="64"/>
        <v/>
      </c>
      <c r="K323" s="41" t="str">
        <f t="shared" si="65"/>
        <v/>
      </c>
      <c r="L323" s="37" t="str">
        <f t="shared" si="74"/>
        <v/>
      </c>
      <c r="M323" s="6"/>
      <c r="P323" s="27">
        <f t="shared" si="76"/>
        <v>436.47811552084369</v>
      </c>
      <c r="Q323" s="27">
        <f t="shared" si="76"/>
        <v>4.4999999999999998E-2</v>
      </c>
      <c r="R323" s="38" t="str">
        <f t="shared" si="73"/>
        <v/>
      </c>
      <c r="S323" s="6"/>
    </row>
    <row r="324" spans="1:19">
      <c r="A324" s="39">
        <f t="shared" si="67"/>
        <v>297</v>
      </c>
      <c r="B324" s="40" t="str">
        <f t="shared" si="68"/>
        <v/>
      </c>
      <c r="C324" s="1" t="str">
        <f t="shared" si="69"/>
        <v/>
      </c>
      <c r="D324" s="1" t="str">
        <f t="shared" si="70"/>
        <v/>
      </c>
      <c r="E324" s="41" t="str">
        <f t="shared" si="71"/>
        <v/>
      </c>
      <c r="F324" s="26">
        <v>25</v>
      </c>
      <c r="G324" s="39">
        <f t="shared" si="63"/>
        <v>297</v>
      </c>
      <c r="H324" s="1" t="str">
        <f t="shared" si="72"/>
        <v/>
      </c>
      <c r="I324" s="1" t="str">
        <f t="shared" si="64"/>
        <v/>
      </c>
      <c r="J324" s="1" t="str">
        <f t="shared" si="64"/>
        <v/>
      </c>
      <c r="K324" s="41" t="str">
        <f t="shared" si="65"/>
        <v/>
      </c>
      <c r="L324" s="37" t="str">
        <f t="shared" si="74"/>
        <v/>
      </c>
      <c r="M324" s="6"/>
      <c r="P324" s="27">
        <f t="shared" si="76"/>
        <v>436.47811552084369</v>
      </c>
      <c r="Q324" s="27">
        <f t="shared" si="76"/>
        <v>4.4999999999999998E-2</v>
      </c>
      <c r="R324" s="38" t="str">
        <f t="shared" si="73"/>
        <v/>
      </c>
      <c r="S324" s="6"/>
    </row>
    <row r="325" spans="1:19">
      <c r="A325" s="39">
        <f t="shared" si="67"/>
        <v>298</v>
      </c>
      <c r="B325" s="40" t="str">
        <f t="shared" si="68"/>
        <v/>
      </c>
      <c r="C325" s="1" t="str">
        <f t="shared" si="69"/>
        <v/>
      </c>
      <c r="D325" s="1" t="str">
        <f t="shared" si="70"/>
        <v/>
      </c>
      <c r="E325" s="41" t="str">
        <f t="shared" si="71"/>
        <v/>
      </c>
      <c r="F325" s="26">
        <v>25</v>
      </c>
      <c r="G325" s="39">
        <f t="shared" si="63"/>
        <v>298</v>
      </c>
      <c r="H325" s="1" t="str">
        <f t="shared" si="72"/>
        <v/>
      </c>
      <c r="I325" s="1" t="str">
        <f t="shared" si="64"/>
        <v/>
      </c>
      <c r="J325" s="1" t="str">
        <f t="shared" si="64"/>
        <v/>
      </c>
      <c r="K325" s="41" t="str">
        <f t="shared" si="65"/>
        <v/>
      </c>
      <c r="L325" s="37" t="str">
        <f t="shared" si="74"/>
        <v/>
      </c>
      <c r="M325" s="6"/>
      <c r="P325" s="27">
        <f t="shared" si="76"/>
        <v>436.47811552084369</v>
      </c>
      <c r="Q325" s="27">
        <f t="shared" si="76"/>
        <v>4.4999999999999998E-2</v>
      </c>
      <c r="R325" s="38" t="str">
        <f t="shared" si="73"/>
        <v/>
      </c>
      <c r="S325" s="6"/>
    </row>
    <row r="326" spans="1:19">
      <c r="A326" s="39">
        <f t="shared" si="67"/>
        <v>299</v>
      </c>
      <c r="B326" s="40" t="str">
        <f t="shared" si="68"/>
        <v/>
      </c>
      <c r="C326" s="1" t="str">
        <f t="shared" si="69"/>
        <v/>
      </c>
      <c r="D326" s="1" t="str">
        <f t="shared" si="70"/>
        <v/>
      </c>
      <c r="E326" s="41" t="str">
        <f t="shared" si="71"/>
        <v/>
      </c>
      <c r="F326" s="26">
        <v>25</v>
      </c>
      <c r="G326" s="39">
        <f t="shared" si="63"/>
        <v>299</v>
      </c>
      <c r="H326" s="1" t="str">
        <f t="shared" si="72"/>
        <v/>
      </c>
      <c r="I326" s="1" t="str">
        <f t="shared" si="64"/>
        <v/>
      </c>
      <c r="J326" s="1" t="str">
        <f t="shared" si="64"/>
        <v/>
      </c>
      <c r="K326" s="41" t="str">
        <f t="shared" si="65"/>
        <v/>
      </c>
      <c r="L326" s="37" t="str">
        <f t="shared" si="74"/>
        <v/>
      </c>
      <c r="M326" s="6"/>
      <c r="P326" s="27">
        <f t="shared" si="76"/>
        <v>436.47811552084369</v>
      </c>
      <c r="Q326" s="27">
        <f t="shared" si="76"/>
        <v>4.4999999999999998E-2</v>
      </c>
      <c r="R326" s="38" t="str">
        <f t="shared" si="73"/>
        <v/>
      </c>
      <c r="S326" s="6"/>
    </row>
    <row r="327" spans="1:19" ht="15.75" thickBot="1">
      <c r="A327" s="42">
        <f t="shared" si="67"/>
        <v>300</v>
      </c>
      <c r="B327" s="43" t="str">
        <f t="shared" si="68"/>
        <v/>
      </c>
      <c r="C327" s="44" t="str">
        <f t="shared" si="69"/>
        <v/>
      </c>
      <c r="D327" s="44" t="str">
        <f t="shared" si="70"/>
        <v/>
      </c>
      <c r="E327" s="45" t="str">
        <f t="shared" si="71"/>
        <v/>
      </c>
      <c r="F327" s="26">
        <v>25</v>
      </c>
      <c r="G327" s="42">
        <f t="shared" si="63"/>
        <v>300</v>
      </c>
      <c r="H327" s="44" t="str">
        <f t="shared" si="72"/>
        <v/>
      </c>
      <c r="I327" s="44" t="str">
        <f t="shared" si="64"/>
        <v/>
      </c>
      <c r="J327" s="44" t="str">
        <f t="shared" si="64"/>
        <v/>
      </c>
      <c r="K327" s="45" t="str">
        <f t="shared" si="65"/>
        <v/>
      </c>
      <c r="L327" s="46" t="str">
        <f t="shared" si="74"/>
        <v/>
      </c>
      <c r="M327" s="6"/>
      <c r="P327" s="27">
        <f t="shared" si="76"/>
        <v>436.47811552084369</v>
      </c>
      <c r="Q327" s="27">
        <f t="shared" si="76"/>
        <v>4.4999999999999998E-2</v>
      </c>
      <c r="R327" s="38" t="str">
        <f t="shared" si="73"/>
        <v/>
      </c>
      <c r="S327" s="6"/>
    </row>
    <row r="328" spans="1:19">
      <c r="A328" s="24"/>
      <c r="B328" s="6"/>
      <c r="C328" s="6"/>
      <c r="D328" s="6"/>
      <c r="E328" s="6"/>
      <c r="F328" s="5"/>
      <c r="G328" s="6"/>
      <c r="H328" s="6"/>
      <c r="I328" s="6"/>
      <c r="J328" s="6"/>
      <c r="K328" s="6"/>
      <c r="L328" s="6"/>
      <c r="M328" s="6"/>
      <c r="R328" s="38"/>
      <c r="S328" s="6"/>
    </row>
    <row r="329" spans="1:19" ht="15.75">
      <c r="A329" s="372" t="s">
        <v>35</v>
      </c>
      <c r="B329" s="373"/>
      <c r="C329" s="373"/>
      <c r="D329" s="373"/>
      <c r="E329" s="373"/>
      <c r="F329" s="5"/>
      <c r="G329" s="6"/>
      <c r="H329" s="6"/>
      <c r="I329" s="6"/>
      <c r="J329" s="6"/>
      <c r="K329" s="6"/>
      <c r="L329" s="6"/>
      <c r="M329" s="6"/>
      <c r="S329" s="6"/>
    </row>
    <row r="330" spans="1:19" ht="15.75">
      <c r="A330" s="48" t="s">
        <v>36</v>
      </c>
      <c r="B330" s="49" t="s">
        <v>37</v>
      </c>
      <c r="C330" s="49" t="s">
        <v>26</v>
      </c>
      <c r="D330" s="50" t="s">
        <v>38</v>
      </c>
      <c r="E330" s="50" t="s">
        <v>14</v>
      </c>
      <c r="F330" s="5"/>
      <c r="G330" s="6"/>
      <c r="H330" s="6"/>
      <c r="I330" s="6"/>
      <c r="J330" s="6"/>
      <c r="K330" s="6"/>
      <c r="L330" s="6"/>
      <c r="M330" s="6"/>
      <c r="S330" s="6"/>
    </row>
    <row r="331" spans="1:19">
      <c r="A331" s="51" t="s">
        <v>39</v>
      </c>
      <c r="B331" s="52">
        <f>SUM(B28:B39)</f>
        <v>4887.7292858805549</v>
      </c>
      <c r="C331" s="52">
        <f>SUM(C28:C39)</f>
        <v>350.0081003695696</v>
      </c>
      <c r="D331" s="52">
        <f t="shared" ref="D331:D355" si="77">+B331+C331</f>
        <v>5237.7373862501245</v>
      </c>
      <c r="E331" s="52">
        <f>IFERROR(+E39,0)</f>
        <v>5112.2707141194442</v>
      </c>
      <c r="F331" s="5"/>
      <c r="G331" s="6"/>
      <c r="H331" s="6"/>
      <c r="I331" s="6"/>
      <c r="J331" s="6"/>
      <c r="K331" s="6"/>
      <c r="L331" s="6"/>
      <c r="M331" s="6"/>
      <c r="P331" s="23" t="s">
        <v>2</v>
      </c>
      <c r="Q331" s="23">
        <v>1</v>
      </c>
      <c r="S331" s="6"/>
    </row>
    <row r="332" spans="1:19">
      <c r="A332" s="51" t="s">
        <v>40</v>
      </c>
      <c r="B332" s="52">
        <f>SUM(B40:B51)</f>
        <v>5112.270714119677</v>
      </c>
      <c r="C332" s="52">
        <f>SUM(C40:C51)</f>
        <v>125.46667213044641</v>
      </c>
      <c r="D332" s="52">
        <f t="shared" si="77"/>
        <v>5237.7373862501236</v>
      </c>
      <c r="E332" s="52">
        <f>IFERROR(+E331-B332,0)</f>
        <v>-2.3283064365386963E-10</v>
      </c>
      <c r="F332" s="5"/>
      <c r="G332" s="6"/>
      <c r="H332" s="6"/>
      <c r="I332" s="6"/>
      <c r="J332" s="6"/>
      <c r="K332" s="6"/>
      <c r="L332" s="6"/>
      <c r="M332" s="6"/>
      <c r="P332" s="23" t="s">
        <v>2</v>
      </c>
      <c r="Q332" s="23">
        <v>2</v>
      </c>
      <c r="S332" s="6"/>
    </row>
    <row r="333" spans="1:19">
      <c r="A333" s="51" t="s">
        <v>41</v>
      </c>
      <c r="B333" s="52">
        <f>SUM(B52:B63)</f>
        <v>0</v>
      </c>
      <c r="C333" s="52">
        <f>SUM(C52:C63)</f>
        <v>0</v>
      </c>
      <c r="D333" s="52">
        <f t="shared" si="77"/>
        <v>0</v>
      </c>
      <c r="E333" s="52">
        <f t="shared" ref="E333:E355" si="78">IFERROR(+E332-B333,0)</f>
        <v>-2.3283064365386963E-10</v>
      </c>
      <c r="F333" s="5"/>
      <c r="G333" s="6"/>
      <c r="H333" s="6"/>
      <c r="I333" s="6"/>
      <c r="J333" s="6"/>
      <c r="K333" s="6"/>
      <c r="L333" s="6"/>
      <c r="M333" s="6"/>
      <c r="P333" s="23" t="s">
        <v>2</v>
      </c>
      <c r="Q333" s="23">
        <v>3</v>
      </c>
      <c r="S333" s="6"/>
    </row>
    <row r="334" spans="1:19">
      <c r="A334" s="51" t="s">
        <v>42</v>
      </c>
      <c r="B334" s="52">
        <f>SUM(B64:B75)</f>
        <v>0</v>
      </c>
      <c r="C334" s="52">
        <f>SUM(C64:C75)</f>
        <v>0</v>
      </c>
      <c r="D334" s="52">
        <f t="shared" si="77"/>
        <v>0</v>
      </c>
      <c r="E334" s="52">
        <f t="shared" si="78"/>
        <v>-2.3283064365386963E-10</v>
      </c>
      <c r="F334" s="5"/>
      <c r="G334" s="6"/>
      <c r="H334" s="6"/>
      <c r="I334" s="6"/>
      <c r="J334" s="6"/>
      <c r="K334" s="6"/>
      <c r="L334" s="6"/>
      <c r="M334" s="6"/>
      <c r="P334" s="23" t="s">
        <v>2</v>
      </c>
      <c r="Q334" s="23">
        <v>4</v>
      </c>
      <c r="S334" s="6"/>
    </row>
    <row r="335" spans="1:19">
      <c r="A335" s="51" t="s">
        <v>43</v>
      </c>
      <c r="B335" s="52">
        <f>SUM(B76:B87)</f>
        <v>0</v>
      </c>
      <c r="C335" s="52">
        <f>SUM(C76:C87)</f>
        <v>0</v>
      </c>
      <c r="D335" s="52">
        <f t="shared" si="77"/>
        <v>0</v>
      </c>
      <c r="E335" s="52">
        <f t="shared" si="78"/>
        <v>-2.3283064365386963E-10</v>
      </c>
      <c r="F335" s="5"/>
      <c r="G335" s="6"/>
      <c r="H335" s="6"/>
      <c r="I335" s="6"/>
      <c r="J335" s="6"/>
      <c r="K335" s="6"/>
      <c r="L335" s="6"/>
      <c r="M335" s="6"/>
      <c r="P335" s="23" t="s">
        <v>2</v>
      </c>
      <c r="Q335" s="23">
        <v>5</v>
      </c>
      <c r="S335" s="6"/>
    </row>
    <row r="336" spans="1:19">
      <c r="A336" s="51" t="s">
        <v>44</v>
      </c>
      <c r="B336" s="52">
        <f>SUM(B88:B99)</f>
        <v>0</v>
      </c>
      <c r="C336" s="52">
        <f>SUM(C88:C99)</f>
        <v>0</v>
      </c>
      <c r="D336" s="52">
        <f t="shared" si="77"/>
        <v>0</v>
      </c>
      <c r="E336" s="52">
        <f t="shared" si="78"/>
        <v>-2.3283064365386963E-10</v>
      </c>
      <c r="F336" s="5"/>
      <c r="G336" s="6"/>
      <c r="H336" s="6"/>
      <c r="I336" s="6"/>
      <c r="J336" s="6"/>
      <c r="K336" s="6"/>
      <c r="L336" s="6"/>
      <c r="M336" s="6"/>
      <c r="P336" s="23" t="s">
        <v>2</v>
      </c>
      <c r="Q336" s="23">
        <v>6</v>
      </c>
      <c r="S336" s="6"/>
    </row>
    <row r="337" spans="1:19">
      <c r="A337" s="51" t="s">
        <v>45</v>
      </c>
      <c r="B337" s="52">
        <f>SUM(B100:B111)</f>
        <v>0</v>
      </c>
      <c r="C337" s="52">
        <f>SUM(C100:C111)</f>
        <v>0</v>
      </c>
      <c r="D337" s="52">
        <f t="shared" si="77"/>
        <v>0</v>
      </c>
      <c r="E337" s="52">
        <f t="shared" si="78"/>
        <v>-2.3283064365386963E-10</v>
      </c>
      <c r="F337" s="5"/>
      <c r="G337" s="6"/>
      <c r="H337" s="6"/>
      <c r="I337" s="6"/>
      <c r="J337" s="6"/>
      <c r="K337" s="6"/>
      <c r="L337" s="6"/>
      <c r="M337" s="6"/>
      <c r="P337" s="23" t="s">
        <v>2</v>
      </c>
      <c r="Q337" s="23">
        <v>7</v>
      </c>
      <c r="S337" s="6"/>
    </row>
    <row r="338" spans="1:19">
      <c r="A338" s="51" t="s">
        <v>46</v>
      </c>
      <c r="B338" s="52">
        <f>SUM(B112:B123)</f>
        <v>0</v>
      </c>
      <c r="C338" s="52">
        <f>SUM(C112:C123)</f>
        <v>0</v>
      </c>
      <c r="D338" s="52">
        <f t="shared" si="77"/>
        <v>0</v>
      </c>
      <c r="E338" s="52">
        <f t="shared" si="78"/>
        <v>-2.3283064365386963E-10</v>
      </c>
      <c r="F338" s="5"/>
      <c r="G338" s="6"/>
      <c r="H338" s="6"/>
      <c r="I338" s="6"/>
      <c r="J338" s="6"/>
      <c r="K338" s="6"/>
      <c r="L338" s="6"/>
      <c r="M338" s="6"/>
      <c r="P338" s="23" t="s">
        <v>2</v>
      </c>
      <c r="Q338" s="23">
        <v>8</v>
      </c>
      <c r="S338" s="6"/>
    </row>
    <row r="339" spans="1:19">
      <c r="A339" s="51" t="s">
        <v>47</v>
      </c>
      <c r="B339" s="52">
        <f>SUM(B124:B135)</f>
        <v>0</v>
      </c>
      <c r="C339" s="52">
        <f>SUM(C124:C135)</f>
        <v>0</v>
      </c>
      <c r="D339" s="52">
        <f t="shared" si="77"/>
        <v>0</v>
      </c>
      <c r="E339" s="52">
        <f t="shared" si="78"/>
        <v>-2.3283064365386963E-10</v>
      </c>
      <c r="F339" s="5"/>
      <c r="G339" s="6"/>
      <c r="H339" s="6"/>
      <c r="I339" s="6"/>
      <c r="J339" s="6"/>
      <c r="K339" s="6"/>
      <c r="L339" s="6"/>
      <c r="M339" s="6"/>
      <c r="P339" s="23" t="s">
        <v>2</v>
      </c>
      <c r="Q339" s="23">
        <v>9</v>
      </c>
      <c r="S339" s="6"/>
    </row>
    <row r="340" spans="1:19">
      <c r="A340" s="51" t="s">
        <v>48</v>
      </c>
      <c r="B340" s="52">
        <f>SUM(B136:B147)</f>
        <v>0</v>
      </c>
      <c r="C340" s="52">
        <f>SUM(C136:C147)</f>
        <v>0</v>
      </c>
      <c r="D340" s="52">
        <f t="shared" si="77"/>
        <v>0</v>
      </c>
      <c r="E340" s="52">
        <f t="shared" si="78"/>
        <v>-2.3283064365386963E-10</v>
      </c>
      <c r="F340" s="5"/>
      <c r="G340" s="6"/>
      <c r="H340" s="6"/>
      <c r="I340" s="6"/>
      <c r="J340" s="6"/>
      <c r="K340" s="6"/>
      <c r="L340" s="6"/>
      <c r="M340" s="6"/>
      <c r="P340" s="23" t="s">
        <v>2</v>
      </c>
      <c r="Q340" s="23">
        <v>10</v>
      </c>
      <c r="S340" s="6"/>
    </row>
    <row r="341" spans="1:19">
      <c r="A341" s="51" t="s">
        <v>49</v>
      </c>
      <c r="B341" s="52">
        <f>SUM(B148:B159)</f>
        <v>0</v>
      </c>
      <c r="C341" s="52">
        <f>SUM(C148:C159)</f>
        <v>0</v>
      </c>
      <c r="D341" s="52">
        <f t="shared" si="77"/>
        <v>0</v>
      </c>
      <c r="E341" s="52">
        <f t="shared" si="78"/>
        <v>-2.3283064365386963E-10</v>
      </c>
      <c r="F341" s="5"/>
      <c r="G341" s="6"/>
      <c r="H341" s="6"/>
      <c r="I341" s="6"/>
      <c r="J341" s="6"/>
      <c r="K341" s="6"/>
      <c r="L341" s="6"/>
      <c r="M341" s="6"/>
      <c r="P341" s="23" t="s">
        <v>2</v>
      </c>
      <c r="Q341" s="23">
        <v>11</v>
      </c>
      <c r="S341" s="6"/>
    </row>
    <row r="342" spans="1:19">
      <c r="A342" s="51" t="s">
        <v>50</v>
      </c>
      <c r="B342" s="52">
        <f>SUM(B160:B171)</f>
        <v>0</v>
      </c>
      <c r="C342" s="52">
        <f>SUM(C160:C171)</f>
        <v>0</v>
      </c>
      <c r="D342" s="52">
        <f t="shared" si="77"/>
        <v>0</v>
      </c>
      <c r="E342" s="52">
        <f t="shared" si="78"/>
        <v>-2.3283064365386963E-10</v>
      </c>
      <c r="F342" s="5"/>
      <c r="G342" s="6"/>
      <c r="H342" s="6"/>
      <c r="I342" s="6"/>
      <c r="J342" s="6"/>
      <c r="K342" s="6"/>
      <c r="L342" s="6"/>
      <c r="M342" s="6"/>
      <c r="P342" s="23" t="s">
        <v>2</v>
      </c>
      <c r="Q342" s="23">
        <v>12</v>
      </c>
      <c r="S342" s="6"/>
    </row>
    <row r="343" spans="1:19">
      <c r="A343" s="51" t="s">
        <v>51</v>
      </c>
      <c r="B343" s="52">
        <f>SUM(B172:B183)</f>
        <v>0</v>
      </c>
      <c r="C343" s="52">
        <f>SUM(C172:C183)</f>
        <v>0</v>
      </c>
      <c r="D343" s="52">
        <f t="shared" si="77"/>
        <v>0</v>
      </c>
      <c r="E343" s="52">
        <f t="shared" si="78"/>
        <v>-2.3283064365386963E-10</v>
      </c>
      <c r="F343" s="5"/>
      <c r="G343" s="6"/>
      <c r="H343" s="6"/>
      <c r="I343" s="6"/>
      <c r="J343" s="6"/>
      <c r="K343" s="6"/>
      <c r="L343" s="6"/>
      <c r="M343" s="6"/>
      <c r="P343" s="23" t="s">
        <v>2</v>
      </c>
      <c r="Q343" s="23">
        <v>13</v>
      </c>
      <c r="S343" s="6"/>
    </row>
    <row r="344" spans="1:19">
      <c r="A344" s="51" t="s">
        <v>52</v>
      </c>
      <c r="B344" s="52">
        <f>SUM(B184:B195)</f>
        <v>0</v>
      </c>
      <c r="C344" s="52">
        <f>SUM(C184:C195)</f>
        <v>0</v>
      </c>
      <c r="D344" s="52">
        <f t="shared" si="77"/>
        <v>0</v>
      </c>
      <c r="E344" s="52">
        <f t="shared" si="78"/>
        <v>-2.3283064365386963E-10</v>
      </c>
      <c r="F344" s="5"/>
      <c r="G344" s="6"/>
      <c r="H344" s="6"/>
      <c r="I344" s="6"/>
      <c r="J344" s="6"/>
      <c r="K344" s="6"/>
      <c r="L344" s="6"/>
      <c r="M344" s="6"/>
      <c r="P344" s="23" t="s">
        <v>2</v>
      </c>
      <c r="Q344" s="23">
        <v>14</v>
      </c>
      <c r="S344" s="6"/>
    </row>
    <row r="345" spans="1:19">
      <c r="A345" s="51" t="s">
        <v>53</v>
      </c>
      <c r="B345" s="52">
        <f>SUM(B196:B207)</f>
        <v>0</v>
      </c>
      <c r="C345" s="52">
        <f>SUM(C196:C207)</f>
        <v>0</v>
      </c>
      <c r="D345" s="52">
        <f t="shared" si="77"/>
        <v>0</v>
      </c>
      <c r="E345" s="52">
        <f t="shared" si="78"/>
        <v>-2.3283064365386963E-10</v>
      </c>
      <c r="F345" s="5"/>
      <c r="G345" s="6"/>
      <c r="H345" s="6"/>
      <c r="I345" s="6"/>
      <c r="J345" s="6"/>
      <c r="K345" s="6"/>
      <c r="L345" s="6"/>
      <c r="M345" s="6"/>
      <c r="P345" s="23" t="s">
        <v>2</v>
      </c>
      <c r="Q345" s="23">
        <v>15</v>
      </c>
      <c r="S345" s="6"/>
    </row>
    <row r="346" spans="1:19">
      <c r="A346" s="51" t="s">
        <v>54</v>
      </c>
      <c r="B346" s="52">
        <f>SUM(B208:B219)</f>
        <v>0</v>
      </c>
      <c r="C346" s="52">
        <f>SUM(C208:C219)</f>
        <v>0</v>
      </c>
      <c r="D346" s="52">
        <f t="shared" si="77"/>
        <v>0</v>
      </c>
      <c r="E346" s="52">
        <f t="shared" si="78"/>
        <v>-2.3283064365386963E-10</v>
      </c>
      <c r="F346" s="5"/>
      <c r="G346" s="6"/>
      <c r="H346" s="6"/>
      <c r="I346" s="6"/>
      <c r="J346" s="6"/>
      <c r="K346" s="6"/>
      <c r="L346" s="6"/>
      <c r="M346" s="6"/>
      <c r="P346" s="23" t="s">
        <v>2</v>
      </c>
      <c r="Q346" s="23">
        <v>16</v>
      </c>
      <c r="S346" s="6"/>
    </row>
    <row r="347" spans="1:19">
      <c r="A347" s="51" t="s">
        <v>55</v>
      </c>
      <c r="B347" s="52">
        <f>SUM(B220:B231)</f>
        <v>0</v>
      </c>
      <c r="C347" s="52">
        <f>SUM(C220:C231)</f>
        <v>0</v>
      </c>
      <c r="D347" s="52">
        <f t="shared" si="77"/>
        <v>0</v>
      </c>
      <c r="E347" s="52">
        <f t="shared" si="78"/>
        <v>-2.3283064365386963E-10</v>
      </c>
      <c r="F347" s="5"/>
      <c r="G347" s="6"/>
      <c r="H347" s="6"/>
      <c r="I347" s="6"/>
      <c r="J347" s="6"/>
      <c r="K347" s="6"/>
      <c r="L347" s="6"/>
      <c r="M347" s="6"/>
      <c r="P347" s="23" t="s">
        <v>2</v>
      </c>
      <c r="Q347" s="23">
        <v>17</v>
      </c>
      <c r="S347" s="6"/>
    </row>
    <row r="348" spans="1:19">
      <c r="A348" s="51" t="s">
        <v>56</v>
      </c>
      <c r="B348" s="52">
        <f>SUM(B232:B243)</f>
        <v>0</v>
      </c>
      <c r="C348" s="52">
        <f>SUM(C232:C243)</f>
        <v>0</v>
      </c>
      <c r="D348" s="52">
        <f t="shared" si="77"/>
        <v>0</v>
      </c>
      <c r="E348" s="52">
        <f t="shared" si="78"/>
        <v>-2.3283064365386963E-10</v>
      </c>
      <c r="F348" s="5"/>
      <c r="G348" s="6"/>
      <c r="H348" s="6"/>
      <c r="I348" s="6"/>
      <c r="J348" s="6"/>
      <c r="K348" s="6"/>
      <c r="L348" s="6"/>
      <c r="M348" s="6"/>
      <c r="P348" s="23" t="s">
        <v>2</v>
      </c>
      <c r="Q348" s="23">
        <v>18</v>
      </c>
      <c r="S348" s="6"/>
    </row>
    <row r="349" spans="1:19">
      <c r="A349" s="51" t="s">
        <v>57</v>
      </c>
      <c r="B349" s="52">
        <f>SUM(B244:B255)</f>
        <v>0</v>
      </c>
      <c r="C349" s="52">
        <f>SUM(C244:C255)</f>
        <v>0</v>
      </c>
      <c r="D349" s="52">
        <f t="shared" si="77"/>
        <v>0</v>
      </c>
      <c r="E349" s="52">
        <f t="shared" si="78"/>
        <v>-2.3283064365386963E-10</v>
      </c>
      <c r="F349" s="5"/>
      <c r="G349" s="6"/>
      <c r="H349" s="6"/>
      <c r="I349" s="6"/>
      <c r="J349" s="6"/>
      <c r="K349" s="6"/>
      <c r="L349" s="6"/>
      <c r="M349" s="6"/>
      <c r="P349" s="23" t="s">
        <v>2</v>
      </c>
      <c r="Q349" s="23">
        <v>19</v>
      </c>
      <c r="S349" s="6"/>
    </row>
    <row r="350" spans="1:19">
      <c r="A350" s="51" t="s">
        <v>58</v>
      </c>
      <c r="B350" s="52">
        <f>SUM(B256:B267)</f>
        <v>0</v>
      </c>
      <c r="C350" s="52">
        <f>SUM(C256:C267)</f>
        <v>0</v>
      </c>
      <c r="D350" s="52">
        <f t="shared" si="77"/>
        <v>0</v>
      </c>
      <c r="E350" s="52">
        <f t="shared" si="78"/>
        <v>-2.3283064365386963E-10</v>
      </c>
      <c r="F350" s="5"/>
      <c r="G350" s="6"/>
      <c r="H350" s="6"/>
      <c r="I350" s="6"/>
      <c r="J350" s="6"/>
      <c r="K350" s="6"/>
      <c r="L350" s="6"/>
      <c r="M350" s="6"/>
      <c r="P350" s="23" t="s">
        <v>2</v>
      </c>
      <c r="Q350" s="23">
        <v>20</v>
      </c>
      <c r="S350" s="6"/>
    </row>
    <row r="351" spans="1:19">
      <c r="A351" s="51" t="s">
        <v>59</v>
      </c>
      <c r="B351" s="52">
        <f>SUM(B268:B279)</f>
        <v>0</v>
      </c>
      <c r="C351" s="52">
        <f>SUM(C268:C279)</f>
        <v>0</v>
      </c>
      <c r="D351" s="52">
        <f t="shared" si="77"/>
        <v>0</v>
      </c>
      <c r="E351" s="52">
        <f t="shared" si="78"/>
        <v>-2.3283064365386963E-10</v>
      </c>
      <c r="F351" s="5"/>
      <c r="G351" s="6"/>
      <c r="H351" s="6"/>
      <c r="I351" s="6"/>
      <c r="J351" s="6"/>
      <c r="K351" s="6"/>
      <c r="L351" s="6"/>
      <c r="M351" s="6"/>
      <c r="P351" s="23" t="s">
        <v>2</v>
      </c>
      <c r="Q351" s="23">
        <v>21</v>
      </c>
      <c r="S351" s="6"/>
    </row>
    <row r="352" spans="1:19">
      <c r="A352" s="51" t="s">
        <v>60</v>
      </c>
      <c r="B352" s="52">
        <f>SUM(B280:B291)</f>
        <v>0</v>
      </c>
      <c r="C352" s="52">
        <f>SUM(C280:C291)</f>
        <v>0</v>
      </c>
      <c r="D352" s="52">
        <f t="shared" si="77"/>
        <v>0</v>
      </c>
      <c r="E352" s="52">
        <f t="shared" si="78"/>
        <v>-2.3283064365386963E-10</v>
      </c>
      <c r="F352" s="5"/>
      <c r="G352" s="6"/>
      <c r="H352" s="6"/>
      <c r="I352" s="6"/>
      <c r="J352" s="6"/>
      <c r="K352" s="6"/>
      <c r="L352" s="6"/>
      <c r="M352" s="6"/>
      <c r="P352" s="23" t="s">
        <v>2</v>
      </c>
      <c r="Q352" s="23">
        <v>22</v>
      </c>
      <c r="S352" s="6"/>
    </row>
    <row r="353" spans="1:19">
      <c r="A353" s="51" t="s">
        <v>61</v>
      </c>
      <c r="B353" s="52">
        <f>SUM(B292:B303)</f>
        <v>0</v>
      </c>
      <c r="C353" s="52">
        <f>SUM(C292:C303)</f>
        <v>0</v>
      </c>
      <c r="D353" s="52">
        <f t="shared" si="77"/>
        <v>0</v>
      </c>
      <c r="E353" s="52">
        <f t="shared" si="78"/>
        <v>-2.3283064365386963E-10</v>
      </c>
      <c r="F353" s="5"/>
      <c r="G353" s="6"/>
      <c r="H353" s="6"/>
      <c r="I353" s="6"/>
      <c r="J353" s="6"/>
      <c r="K353" s="6"/>
      <c r="L353" s="6"/>
      <c r="M353" s="6"/>
      <c r="P353" s="23" t="s">
        <v>2</v>
      </c>
      <c r="Q353" s="23">
        <v>23</v>
      </c>
      <c r="S353" s="6"/>
    </row>
    <row r="354" spans="1:19">
      <c r="A354" s="51" t="s">
        <v>62</v>
      </c>
      <c r="B354" s="52">
        <f>SUM(B304:B315)</f>
        <v>0</v>
      </c>
      <c r="C354" s="52">
        <f>SUM(C304:C315)</f>
        <v>0</v>
      </c>
      <c r="D354" s="52">
        <f t="shared" si="77"/>
        <v>0</v>
      </c>
      <c r="E354" s="52">
        <f t="shared" si="78"/>
        <v>-2.3283064365386963E-10</v>
      </c>
      <c r="F354" s="5"/>
      <c r="G354" s="6"/>
      <c r="H354" s="6"/>
      <c r="I354" s="6"/>
      <c r="J354" s="6"/>
      <c r="K354" s="6"/>
      <c r="L354" s="6"/>
      <c r="M354" s="6"/>
      <c r="P354" s="23" t="s">
        <v>2</v>
      </c>
      <c r="Q354" s="23">
        <v>24</v>
      </c>
      <c r="S354" s="6"/>
    </row>
    <row r="355" spans="1:19">
      <c r="A355" s="51" t="s">
        <v>63</v>
      </c>
      <c r="B355" s="52">
        <f>SUM(B316:B327)</f>
        <v>0</v>
      </c>
      <c r="C355" s="52">
        <f>SUM(C316:C327)</f>
        <v>0</v>
      </c>
      <c r="D355" s="52">
        <f t="shared" si="77"/>
        <v>0</v>
      </c>
      <c r="E355" s="52">
        <f t="shared" si="78"/>
        <v>-2.3283064365386963E-10</v>
      </c>
      <c r="F355" s="5"/>
      <c r="G355" s="6"/>
      <c r="H355" s="6"/>
      <c r="I355" s="6"/>
      <c r="J355" s="6"/>
      <c r="K355" s="6"/>
      <c r="L355" s="6"/>
      <c r="M355" s="6"/>
      <c r="P355" s="23" t="s">
        <v>2</v>
      </c>
      <c r="Q355" s="23">
        <v>25</v>
      </c>
      <c r="S355" s="6"/>
    </row>
    <row r="356" spans="1:19">
      <c r="A356" s="14"/>
      <c r="B356" s="6"/>
      <c r="C356" s="6"/>
      <c r="D356" s="6"/>
      <c r="E356" s="6"/>
      <c r="F356" s="5"/>
      <c r="G356" s="6"/>
      <c r="H356" s="6"/>
      <c r="I356" s="6"/>
      <c r="J356" s="6"/>
      <c r="K356" s="6"/>
      <c r="L356" s="6"/>
      <c r="M356" s="6"/>
      <c r="S356" s="6"/>
    </row>
  </sheetData>
  <sheetProtection algorithmName="SHA-512" hashValue="h410l2vM4VpobbiEL2FeO2tfDT5kOQnoxRhsjRF4hP5LRng5PpgStxy5xDwM+q7GFQaco6MMUgdVMAljhREyIw==" saltValue="4pizPtqWdUF13xrDZLbt2g==" spinCount="100000" sheet="1" objects="1" scenarios="1"/>
  <mergeCells count="32">
    <mergeCell ref="G15:J15"/>
    <mergeCell ref="A1:B2"/>
    <mergeCell ref="G9:K10"/>
    <mergeCell ref="G11:H11"/>
    <mergeCell ref="G12:H12"/>
    <mergeCell ref="G14:J14"/>
    <mergeCell ref="R22:R23"/>
    <mergeCell ref="A23:B23"/>
    <mergeCell ref="G23:I23"/>
    <mergeCell ref="G16:J16"/>
    <mergeCell ref="G17:J17"/>
    <mergeCell ref="G18:J18"/>
    <mergeCell ref="A19:E20"/>
    <mergeCell ref="G20:I20"/>
    <mergeCell ref="A21:D21"/>
    <mergeCell ref="G21:I21"/>
    <mergeCell ref="A22:B22"/>
    <mergeCell ref="F22:F23"/>
    <mergeCell ref="G22:I22"/>
    <mergeCell ref="P22:P23"/>
    <mergeCell ref="Q22:Q23"/>
    <mergeCell ref="H25:H26"/>
    <mergeCell ref="I25:I26"/>
    <mergeCell ref="J25:J26"/>
    <mergeCell ref="K25:K26"/>
    <mergeCell ref="A329:E329"/>
    <mergeCell ref="A25:A26"/>
    <mergeCell ref="B25:B26"/>
    <mergeCell ref="C25:C26"/>
    <mergeCell ref="D25:D26"/>
    <mergeCell ref="E25:E26"/>
    <mergeCell ref="G25:G26"/>
  </mergeCells>
  <conditionalFormatting sqref="A21:D21">
    <cfRule type="containsText" dxfId="8" priority="5" operator="containsText" text="(Valide que los datos de la Estructura sean correctos)">
      <formula>NOT(ISERROR(SEARCH("(Valide que los datos de la Estructura sean correctos)",A21)))</formula>
    </cfRule>
    <cfRule type="containsText" dxfId="7" priority="6" operator="containsText" text="(Indique Tipo de Cuota)">
      <formula>NOT(ISERROR(SEARCH("(Indique Tipo de Cuota)",A21)))</formula>
    </cfRule>
    <cfRule type="containsText" dxfId="6" priority="7" operator="containsText" text="(Indique Modalidad del Préstamo)">
      <formula>NOT(ISERROR(SEARCH("(Indique Modalidad del Préstamo)",A21)))</formula>
    </cfRule>
    <cfRule type="containsText" dxfId="5" priority="8" operator="containsText" text="(Indique modalidad del préstamo y/o tipo de cuota)">
      <formula>NOT(ISERROR(SEARCH("(Indique modalidad del préstamo y/o tipo de cuota)",A21)))</formula>
    </cfRule>
  </conditionalFormatting>
  <conditionalFormatting sqref="G9:K10">
    <cfRule type="containsText" dxfId="4" priority="2" operator="containsText" text="(Indique Tipo de Cuota)">
      <formula>NOT(ISERROR(SEARCH("(Indique Tipo de Cuota)",G9)))</formula>
    </cfRule>
    <cfRule type="containsText" dxfId="3" priority="3" operator="containsText" text="(Indique Modalidad del Préstamo)">
      <formula>NOT(ISERROR(SEARCH("(Indique Modalidad del Préstamo)",G9)))</formula>
    </cfRule>
    <cfRule type="containsText" dxfId="2" priority="4" operator="containsText" text="TAE (Indique modalidad del préstamo y/o tipo de cuota)">
      <formula>NOT(ISERROR(SEARCH("TAE (Indique modalidad del préstamo y/o tipo de cuota)",G9)))</formula>
    </cfRule>
  </conditionalFormatting>
  <dataValidations count="3">
    <dataValidation type="custom" allowBlank="1" showErrorMessage="1" errorTitle="Plazo en meses incorrecto" error="Plazo de financiamiento no puede ser igual o menor al periodo de gracia." sqref="J12 D23" xr:uid="{6871F9C7-E160-4E81-9A6B-AA7B16D817D6}">
      <formula1>D12&gt;=A12</formula1>
    </dataValidation>
    <dataValidation type="custom" allowBlank="1" showErrorMessage="1" errorTitle="Meses de gracia incorrecto" error="El periodo de gracia no puede ser igual o mayor al plazo del financiamiento." sqref="G12:H12 A23:B23" xr:uid="{F5449060-3E0A-4FD0-88DE-352D9CF5AD3B}">
      <formula1>A12&lt;=D12</formula1>
    </dataValidation>
    <dataValidation type="list" allowBlank="1" showInputMessage="1" showErrorMessage="1" sqref="A21:D21" xr:uid="{01D42D12-3910-4731-8FF3-25A35FBB5FCD}">
      <formula1>$G$2:$I$2</formula1>
    </dataValidation>
  </dataValidations>
  <pageMargins left="0.70866141732283472" right="0.70866141732283472" top="0.74803149606299213" bottom="0.74803149606299213" header="0.31496062992125984" footer="0.31496062992125984"/>
  <pageSetup paperSize="9" scale="95" orientation="portrait" r:id="rId1"/>
  <colBreaks count="1" manualBreakCount="1">
    <brk id="12" max="35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603B1-08C7-459C-9A00-8D5039D7F763}">
  <sheetPr codeName="Hoja1"/>
  <dimension ref="A1:H80"/>
  <sheetViews>
    <sheetView showGridLines="0" topLeftCell="B1" workbookViewId="0">
      <selection activeCell="D16" sqref="D16"/>
    </sheetView>
  </sheetViews>
  <sheetFormatPr baseColWidth="10" defaultRowHeight="12.75"/>
  <cols>
    <col min="1" max="1" width="33.7109375" customWidth="1"/>
    <col min="2" max="2" width="58" customWidth="1"/>
    <col min="4" max="4" width="4.5703125" bestFit="1" customWidth="1"/>
    <col min="5" max="5" width="45.5703125" customWidth="1"/>
    <col min="6" max="6" width="19.7109375" customWidth="1"/>
    <col min="7" max="7" width="26" customWidth="1"/>
  </cols>
  <sheetData>
    <row r="1" spans="1:7" ht="16.5" thickBot="1">
      <c r="A1" s="394" t="s">
        <v>95</v>
      </c>
      <c r="B1" s="394"/>
      <c r="D1" s="395" t="s">
        <v>104</v>
      </c>
      <c r="E1" s="395"/>
      <c r="F1" s="395"/>
      <c r="G1" s="395"/>
    </row>
    <row r="2" spans="1:7" ht="15.75">
      <c r="A2" s="80" t="s">
        <v>96</v>
      </c>
      <c r="B2" s="81" t="s">
        <v>145</v>
      </c>
      <c r="D2" s="90" t="s">
        <v>105</v>
      </c>
      <c r="E2" s="91" t="s">
        <v>106</v>
      </c>
      <c r="F2" s="92" t="s">
        <v>107</v>
      </c>
      <c r="G2" s="92" t="s">
        <v>108</v>
      </c>
    </row>
    <row r="3" spans="1:7" ht="15.75">
      <c r="A3" s="80" t="s">
        <v>385</v>
      </c>
      <c r="B3" s="355" t="s">
        <v>398</v>
      </c>
      <c r="D3" s="93">
        <v>1</v>
      </c>
      <c r="E3" s="94"/>
      <c r="F3" s="96"/>
      <c r="G3" s="95"/>
    </row>
    <row r="4" spans="1:7" ht="15.75">
      <c r="A4" s="82" t="s">
        <v>97</v>
      </c>
      <c r="B4" s="83"/>
      <c r="D4" s="93">
        <v>2</v>
      </c>
      <c r="E4" s="97"/>
      <c r="F4" s="96"/>
      <c r="G4" s="95"/>
    </row>
    <row r="5" spans="1:7" ht="15.75">
      <c r="A5" s="82" t="s">
        <v>98</v>
      </c>
      <c r="B5" s="84"/>
      <c r="D5" s="93">
        <v>3</v>
      </c>
      <c r="E5" s="94"/>
      <c r="F5" s="96"/>
      <c r="G5" s="95"/>
    </row>
    <row r="6" spans="1:7" ht="15.75">
      <c r="A6" s="82" t="s">
        <v>99</v>
      </c>
      <c r="B6" s="307">
        <v>60</v>
      </c>
      <c r="D6" s="93"/>
      <c r="E6" s="94"/>
      <c r="F6" s="96"/>
      <c r="G6" s="95"/>
    </row>
    <row r="7" spans="1:7" ht="15.75">
      <c r="A7" s="82" t="s">
        <v>100</v>
      </c>
      <c r="B7" s="86">
        <v>0.04</v>
      </c>
      <c r="D7" s="93">
        <v>4</v>
      </c>
      <c r="E7" s="97"/>
      <c r="F7" s="95"/>
      <c r="G7" s="95"/>
    </row>
    <row r="8" spans="1:7" ht="15.75">
      <c r="A8" s="82" t="s">
        <v>101</v>
      </c>
      <c r="B8" s="87">
        <v>46910</v>
      </c>
      <c r="D8" s="93">
        <v>5</v>
      </c>
      <c r="E8" s="94"/>
      <c r="F8" s="96"/>
      <c r="G8" s="96"/>
    </row>
    <row r="9" spans="1:7" ht="15.75">
      <c r="A9" s="82" t="s">
        <v>102</v>
      </c>
      <c r="B9" s="85" t="s">
        <v>103</v>
      </c>
      <c r="D9" s="93">
        <v>6</v>
      </c>
      <c r="E9" s="97"/>
      <c r="F9" s="96"/>
      <c r="G9" s="96"/>
    </row>
    <row r="10" spans="1:7" ht="32.25" thickBot="1">
      <c r="A10" s="88" t="s">
        <v>351</v>
      </c>
      <c r="B10" s="89"/>
      <c r="D10" s="93">
        <v>7</v>
      </c>
      <c r="E10" s="97"/>
      <c r="F10" s="96"/>
      <c r="G10" s="96"/>
    </row>
    <row r="11" spans="1:7" ht="32.25" thickBot="1">
      <c r="A11" s="88" t="s">
        <v>352</v>
      </c>
      <c r="B11" s="89" t="s">
        <v>387</v>
      </c>
      <c r="D11" s="93"/>
      <c r="E11" s="97"/>
      <c r="F11" s="96"/>
      <c r="G11" s="96"/>
    </row>
    <row r="12" spans="1:7" ht="16.5" thickBot="1">
      <c r="A12" s="392" t="s">
        <v>66</v>
      </c>
      <c r="B12" s="392"/>
      <c r="D12" s="93"/>
      <c r="E12" s="97"/>
      <c r="F12" s="96"/>
      <c r="G12" s="96"/>
    </row>
    <row r="13" spans="1:7" ht="15.75">
      <c r="A13" s="65" t="s">
        <v>67</v>
      </c>
      <c r="B13" s="66">
        <v>46043</v>
      </c>
      <c r="D13" s="93">
        <v>8</v>
      </c>
      <c r="E13" s="97"/>
      <c r="F13" s="96"/>
      <c r="G13" s="96"/>
    </row>
    <row r="14" spans="1:7" ht="15.75">
      <c r="A14" s="67" t="s">
        <v>68</v>
      </c>
      <c r="B14" s="68">
        <v>15</v>
      </c>
      <c r="D14" s="93">
        <v>9</v>
      </c>
      <c r="E14" s="97"/>
      <c r="F14" s="96"/>
      <c r="G14" s="96"/>
    </row>
    <row r="15" spans="1:7" ht="15.75">
      <c r="A15" s="67" t="s">
        <v>69</v>
      </c>
      <c r="B15" s="361" t="s">
        <v>388</v>
      </c>
      <c r="D15" s="93">
        <v>10</v>
      </c>
      <c r="E15" s="97"/>
      <c r="F15" s="96"/>
      <c r="G15" s="96"/>
    </row>
    <row r="16" spans="1:7" ht="15.75">
      <c r="A16" s="67" t="s">
        <v>284</v>
      </c>
      <c r="B16" s="362"/>
      <c r="D16" s="98"/>
      <c r="E16" s="99" t="s">
        <v>109</v>
      </c>
      <c r="F16" s="96">
        <f>SUM(F3:F15)</f>
        <v>0</v>
      </c>
      <c r="G16" s="96">
        <f>'COTIZADOR Y TAE INTEGRADO'!H28</f>
        <v>436.47811552084369</v>
      </c>
    </row>
    <row r="17" spans="1:8" ht="15.75">
      <c r="A17" s="67" t="s">
        <v>334</v>
      </c>
      <c r="B17" s="363"/>
      <c r="D17" s="98"/>
      <c r="E17" s="99"/>
      <c r="F17" s="96"/>
      <c r="G17" s="96"/>
    </row>
    <row r="18" spans="1:8" ht="15.75">
      <c r="A18" s="69" t="s">
        <v>335</v>
      </c>
      <c r="B18" s="70"/>
      <c r="D18" s="98"/>
      <c r="E18" s="100" t="s">
        <v>110</v>
      </c>
      <c r="F18" s="101">
        <f>+F16</f>
        <v>0</v>
      </c>
      <c r="G18" s="101">
        <f>SUM(G3:G16)</f>
        <v>436.47811552084369</v>
      </c>
    </row>
    <row r="19" spans="1:8" ht="15.75">
      <c r="A19" s="69" t="s">
        <v>339</v>
      </c>
      <c r="B19" s="70"/>
      <c r="D19" s="98"/>
    </row>
    <row r="20" spans="1:8" ht="15.75">
      <c r="A20" s="69" t="s">
        <v>337</v>
      </c>
      <c r="B20" s="70"/>
    </row>
    <row r="21" spans="1:8" ht="15.75">
      <c r="A21" s="69" t="s">
        <v>336</v>
      </c>
      <c r="B21" s="70"/>
    </row>
    <row r="22" spans="1:8" ht="15.75">
      <c r="A22" s="69" t="s">
        <v>338</v>
      </c>
      <c r="B22" s="70"/>
    </row>
    <row r="23" spans="1:8" ht="15.75">
      <c r="A23" s="69" t="s">
        <v>71</v>
      </c>
      <c r="B23" s="70"/>
      <c r="E23" s="103" t="s">
        <v>111</v>
      </c>
      <c r="F23" s="102"/>
      <c r="G23" s="102"/>
    </row>
    <row r="24" spans="1:8" ht="15.75">
      <c r="A24" s="69" t="s">
        <v>164</v>
      </c>
      <c r="B24" s="70"/>
      <c r="E24" s="104" t="s">
        <v>112</v>
      </c>
      <c r="F24" s="98" t="s">
        <v>392</v>
      </c>
      <c r="G24" s="102"/>
    </row>
    <row r="25" spans="1:8" ht="15.75">
      <c r="A25" s="69" t="s">
        <v>165</v>
      </c>
      <c r="B25" s="70"/>
      <c r="D25" s="102"/>
      <c r="E25" s="104" t="s">
        <v>113</v>
      </c>
      <c r="F25" s="105" t="s">
        <v>391</v>
      </c>
      <c r="G25" s="102"/>
    </row>
    <row r="26" spans="1:8" ht="15.75">
      <c r="A26" s="69" t="s">
        <v>72</v>
      </c>
      <c r="B26" s="70"/>
      <c r="D26" s="102"/>
      <c r="E26" s="106" t="s">
        <v>69</v>
      </c>
      <c r="F26" s="107" t="s">
        <v>388</v>
      </c>
      <c r="G26" s="102"/>
    </row>
    <row r="27" spans="1:8" ht="15.75">
      <c r="A27" s="69" t="s">
        <v>73</v>
      </c>
      <c r="B27" s="70"/>
      <c r="D27" s="102"/>
      <c r="E27" s="102"/>
      <c r="F27" s="102"/>
      <c r="G27" s="102"/>
    </row>
    <row r="28" spans="1:8" ht="15.75">
      <c r="A28" s="69" t="s">
        <v>286</v>
      </c>
      <c r="B28" s="70"/>
      <c r="D28" s="102"/>
      <c r="E28" s="102"/>
      <c r="F28" s="102"/>
      <c r="G28" s="102"/>
    </row>
    <row r="29" spans="1:8" ht="15.75">
      <c r="A29" s="69" t="s">
        <v>287</v>
      </c>
      <c r="B29" s="70"/>
      <c r="D29" s="102"/>
      <c r="E29" s="102"/>
      <c r="F29" s="102"/>
      <c r="G29" s="102"/>
    </row>
    <row r="30" spans="1:8" ht="15.75">
      <c r="A30" s="69" t="s">
        <v>77</v>
      </c>
      <c r="B30" s="70"/>
      <c r="D30" s="102"/>
      <c r="E30" s="102"/>
      <c r="F30" s="102"/>
      <c r="G30" s="102"/>
    </row>
    <row r="31" spans="1:8" ht="15.75">
      <c r="A31" s="69" t="s">
        <v>359</v>
      </c>
      <c r="B31" s="70" t="s">
        <v>176</v>
      </c>
      <c r="D31" s="102"/>
      <c r="E31" s="102"/>
      <c r="F31" s="102"/>
      <c r="G31" s="102"/>
    </row>
    <row r="32" spans="1:8" ht="15.75">
      <c r="A32" s="69" t="s">
        <v>179</v>
      </c>
      <c r="B32" s="70"/>
      <c r="D32" s="102"/>
      <c r="E32" s="102"/>
      <c r="F32" s="102"/>
      <c r="G32" s="102"/>
      <c r="H32" s="102"/>
    </row>
    <row r="33" spans="1:8" ht="15.75">
      <c r="A33" s="69" t="s">
        <v>74</v>
      </c>
      <c r="B33" s="70"/>
      <c r="D33" s="102"/>
      <c r="E33" s="102"/>
      <c r="F33" s="102"/>
      <c r="G33" s="102"/>
      <c r="H33" s="102"/>
    </row>
    <row r="34" spans="1:8" ht="15.75">
      <c r="A34" s="69" t="s">
        <v>75</v>
      </c>
      <c r="B34" s="72"/>
      <c r="D34" s="102"/>
      <c r="E34" s="108" t="s">
        <v>114</v>
      </c>
      <c r="F34" s="98"/>
      <c r="G34" s="102"/>
      <c r="H34" s="102"/>
    </row>
    <row r="35" spans="1:8" ht="15.75">
      <c r="A35" s="69" t="s">
        <v>350</v>
      </c>
      <c r="B35" s="70"/>
      <c r="D35" s="102"/>
      <c r="E35" s="109"/>
      <c r="F35" s="109"/>
      <c r="G35" s="109"/>
      <c r="H35" s="102"/>
    </row>
    <row r="36" spans="1:8" ht="15.75">
      <c r="A36" s="69" t="s">
        <v>167</v>
      </c>
      <c r="B36" s="70" t="s">
        <v>170</v>
      </c>
      <c r="D36" s="102"/>
      <c r="E36" s="109"/>
      <c r="F36" s="109"/>
      <c r="G36" s="108"/>
      <c r="H36" s="102"/>
    </row>
    <row r="37" spans="1:8" ht="15.75">
      <c r="A37" s="69" t="s">
        <v>79</v>
      </c>
      <c r="B37" s="70"/>
      <c r="D37" s="98"/>
      <c r="E37" s="109" t="s">
        <v>112</v>
      </c>
      <c r="F37" s="109" t="s">
        <v>138</v>
      </c>
      <c r="G37" s="109"/>
      <c r="H37" s="102"/>
    </row>
    <row r="38" spans="1:8" ht="15.75">
      <c r="A38" s="69" t="s">
        <v>221</v>
      </c>
      <c r="B38" s="70"/>
      <c r="D38" s="105"/>
      <c r="E38" s="109" t="s">
        <v>113</v>
      </c>
      <c r="F38" s="109" t="s">
        <v>115</v>
      </c>
      <c r="G38" s="108"/>
      <c r="H38" s="102"/>
    </row>
    <row r="39" spans="1:8" ht="15.75">
      <c r="A39" s="69" t="s">
        <v>174</v>
      </c>
      <c r="B39" s="70"/>
      <c r="D39" s="98"/>
      <c r="E39" s="98"/>
      <c r="F39" s="98"/>
      <c r="G39" s="98"/>
      <c r="H39" s="98"/>
    </row>
    <row r="40" spans="1:8" ht="15.75">
      <c r="A40" s="69" t="s">
        <v>175</v>
      </c>
      <c r="B40" s="70"/>
      <c r="D40" s="98"/>
      <c r="H40" s="98"/>
    </row>
    <row r="41" spans="1:8" ht="15.75">
      <c r="A41" s="69" t="s">
        <v>80</v>
      </c>
      <c r="B41" s="70"/>
      <c r="D41" s="98"/>
      <c r="E41" s="108" t="s">
        <v>114</v>
      </c>
      <c r="F41" s="98"/>
      <c r="G41" s="102"/>
      <c r="H41" s="105"/>
    </row>
    <row r="42" spans="1:8" ht="15.75">
      <c r="A42" s="69" t="s">
        <v>81</v>
      </c>
      <c r="B42" s="70"/>
      <c r="E42" s="109" t="s">
        <v>112</v>
      </c>
      <c r="F42" s="109" t="s">
        <v>390</v>
      </c>
      <c r="G42" s="109"/>
      <c r="H42" s="105"/>
    </row>
    <row r="43" spans="1:8" ht="15.75">
      <c r="A43" s="69" t="s">
        <v>73</v>
      </c>
      <c r="B43" s="70"/>
      <c r="E43" s="109" t="s">
        <v>113</v>
      </c>
      <c r="F43" s="109" t="s">
        <v>353</v>
      </c>
      <c r="G43" s="108"/>
      <c r="H43" s="105"/>
    </row>
    <row r="44" spans="1:8" ht="15.75">
      <c r="A44" s="69" t="s">
        <v>220</v>
      </c>
      <c r="B44" s="71"/>
      <c r="H44" s="105"/>
    </row>
    <row r="45" spans="1:8" ht="15.75">
      <c r="A45" s="69" t="s">
        <v>82</v>
      </c>
      <c r="B45" s="73"/>
      <c r="H45" s="105"/>
    </row>
    <row r="46" spans="1:8" ht="15.75">
      <c r="A46" s="69" t="s">
        <v>83</v>
      </c>
      <c r="B46" s="74"/>
      <c r="H46" s="98"/>
    </row>
    <row r="47" spans="1:8" ht="16.5" thickBot="1">
      <c r="A47" s="327"/>
      <c r="B47" s="328"/>
      <c r="H47" s="98"/>
    </row>
    <row r="48" spans="1:8" ht="15.75">
      <c r="A48" s="396" t="s">
        <v>84</v>
      </c>
      <c r="B48" s="396"/>
      <c r="H48" s="98"/>
    </row>
    <row r="49" spans="1:8" ht="15.75">
      <c r="A49" s="349" t="s">
        <v>361</v>
      </c>
      <c r="B49" s="350" t="s">
        <v>363</v>
      </c>
      <c r="H49" s="98"/>
    </row>
    <row r="50" spans="1:8" ht="15.75">
      <c r="A50" s="397" t="s">
        <v>370</v>
      </c>
      <c r="B50" s="398"/>
      <c r="H50" s="98"/>
    </row>
    <row r="51" spans="1:8" ht="15.75">
      <c r="A51" s="349" t="s">
        <v>366</v>
      </c>
      <c r="B51" s="350"/>
      <c r="H51" s="98"/>
    </row>
    <row r="52" spans="1:8" ht="15.75">
      <c r="A52" s="349" t="s">
        <v>367</v>
      </c>
      <c r="B52" s="350"/>
      <c r="H52" s="98"/>
    </row>
    <row r="53" spans="1:8" ht="15.75">
      <c r="A53" s="349" t="s">
        <v>368</v>
      </c>
      <c r="B53" s="350"/>
      <c r="H53" s="98"/>
    </row>
    <row r="54" spans="1:8" ht="15.75">
      <c r="A54" s="349" t="s">
        <v>369</v>
      </c>
      <c r="B54" s="350"/>
      <c r="H54" s="98"/>
    </row>
    <row r="55" spans="1:8" ht="15.75">
      <c r="A55" s="397" t="s">
        <v>371</v>
      </c>
      <c r="B55" s="398"/>
      <c r="H55" s="98"/>
    </row>
    <row r="56" spans="1:8" ht="15.75">
      <c r="A56" s="349" t="s">
        <v>366</v>
      </c>
      <c r="B56" s="350"/>
      <c r="H56" s="98"/>
    </row>
    <row r="57" spans="1:8" ht="15.75">
      <c r="A57" s="349" t="s">
        <v>367</v>
      </c>
      <c r="B57" s="350"/>
      <c r="H57" s="98"/>
    </row>
    <row r="58" spans="1:8" ht="15.75">
      <c r="A58" s="349" t="s">
        <v>368</v>
      </c>
      <c r="B58" s="350"/>
      <c r="H58" s="98"/>
    </row>
    <row r="59" spans="1:8" ht="15.75">
      <c r="A59" s="349" t="s">
        <v>369</v>
      </c>
      <c r="B59" s="350"/>
      <c r="H59" s="98"/>
    </row>
    <row r="60" spans="1:8" ht="15.75">
      <c r="A60" s="397" t="s">
        <v>372</v>
      </c>
      <c r="B60" s="398"/>
      <c r="H60" s="98"/>
    </row>
    <row r="61" spans="1:8" ht="15.75">
      <c r="A61" s="351" t="s">
        <v>373</v>
      </c>
      <c r="B61" s="350"/>
      <c r="H61" s="98"/>
    </row>
    <row r="62" spans="1:8" ht="15.75">
      <c r="A62" s="351" t="s">
        <v>374</v>
      </c>
      <c r="B62" s="350"/>
      <c r="H62" s="98"/>
    </row>
    <row r="63" spans="1:8" ht="15.75">
      <c r="A63" s="351" t="s">
        <v>375</v>
      </c>
      <c r="B63" s="350"/>
      <c r="H63" s="98"/>
    </row>
    <row r="64" spans="1:8" ht="15.75">
      <c r="A64" s="351" t="s">
        <v>376</v>
      </c>
      <c r="B64" s="350"/>
      <c r="H64" s="98"/>
    </row>
    <row r="65" spans="1:8" ht="15.75">
      <c r="A65" s="351" t="s">
        <v>377</v>
      </c>
      <c r="B65" s="350"/>
      <c r="H65" s="98"/>
    </row>
    <row r="66" spans="1:8" ht="15.75">
      <c r="A66" s="351" t="s">
        <v>378</v>
      </c>
      <c r="B66" s="350"/>
      <c r="H66" s="98"/>
    </row>
    <row r="67" spans="1:8" ht="15.75">
      <c r="A67" s="351"/>
      <c r="B67" s="350"/>
      <c r="H67" s="98"/>
    </row>
    <row r="68" spans="1:8" ht="15.75">
      <c r="A68" s="67" t="s">
        <v>386</v>
      </c>
      <c r="B68" s="350"/>
      <c r="H68" s="98"/>
    </row>
    <row r="69" spans="1:8" ht="16.5" thickBot="1">
      <c r="A69" s="67"/>
      <c r="B69" s="328"/>
    </row>
    <row r="70" spans="1:8" ht="16.5" thickBot="1">
      <c r="A70" s="393" t="s">
        <v>84</v>
      </c>
      <c r="B70" s="393"/>
    </row>
    <row r="71" spans="1:8" ht="15.75">
      <c r="A71" s="75" t="s">
        <v>85</v>
      </c>
      <c r="B71" s="364">
        <f>'COTIZADOR Y TAE INTEGRADO'!E23</f>
        <v>10000</v>
      </c>
    </row>
    <row r="72" spans="1:8" ht="15.75">
      <c r="A72" s="76" t="s">
        <v>86</v>
      </c>
      <c r="B72" s="365">
        <f>'COTIZADOR Y TAE INTEGRADO'!D23</f>
        <v>24</v>
      </c>
    </row>
    <row r="73" spans="1:8" ht="15.75">
      <c r="A73" s="76" t="s">
        <v>87</v>
      </c>
      <c r="B73" s="366">
        <f>'COTIZADOR Y TAE INTEGRADO'!C23</f>
        <v>4.4999999999999998E-2</v>
      </c>
      <c r="C73" t="s">
        <v>397</v>
      </c>
    </row>
    <row r="74" spans="1:8" ht="15.75">
      <c r="A74" s="76" t="s">
        <v>88</v>
      </c>
      <c r="B74" s="77" t="s">
        <v>89</v>
      </c>
    </row>
    <row r="75" spans="1:8" ht="15.75">
      <c r="A75" s="76" t="s">
        <v>90</v>
      </c>
      <c r="B75" s="366">
        <f>+B73+5%</f>
        <v>9.5000000000000001E-2</v>
      </c>
    </row>
    <row r="76" spans="1:8" ht="15.75">
      <c r="A76" s="76" t="s">
        <v>91</v>
      </c>
      <c r="B76" s="74" t="s">
        <v>389</v>
      </c>
    </row>
    <row r="77" spans="1:8" ht="16.5" thickBot="1">
      <c r="A77" s="78" t="s">
        <v>92</v>
      </c>
      <c r="B77" s="367">
        <f>+B71*0.25%</f>
        <v>25</v>
      </c>
    </row>
    <row r="78" spans="1:8" ht="16.5" thickBot="1">
      <c r="A78" s="78" t="s">
        <v>93</v>
      </c>
      <c r="B78" s="367">
        <f>'COTIZADOR Y TAE INTEGRADO'!E23</f>
        <v>10000</v>
      </c>
    </row>
    <row r="79" spans="1:8" ht="16.5" thickBot="1">
      <c r="A79" s="333" t="s">
        <v>154</v>
      </c>
      <c r="B79" s="334" t="s">
        <v>217</v>
      </c>
    </row>
    <row r="80" spans="1:8" ht="32.25" thickBot="1">
      <c r="A80" s="79" t="s">
        <v>94</v>
      </c>
      <c r="B80" s="368">
        <f>B5*90%</f>
        <v>0</v>
      </c>
    </row>
  </sheetData>
  <sheetProtection algorithmName="SHA-512" hashValue="1fZ1ir5rd5OR4G0hldLKrPgZk+tPs9BBlfILJEy9jCDfSRydq4b4FZglZSFl27K5mkRz8ATYkDv8/GZmhY6zaQ==" saltValue="8gAkvdJ8wEeN96kXGi2jPg==" spinCount="100000" sheet="1" selectLockedCells="1"/>
  <mergeCells count="8">
    <mergeCell ref="A12:B12"/>
    <mergeCell ref="A70:B70"/>
    <mergeCell ref="A1:B1"/>
    <mergeCell ref="D1:G1"/>
    <mergeCell ref="A48:B48"/>
    <mergeCell ref="A50:B50"/>
    <mergeCell ref="A55:B55"/>
    <mergeCell ref="A60:B60"/>
  </mergeCells>
  <dataValidations count="1">
    <dataValidation type="list" allowBlank="1" showInputMessage="1" showErrorMessage="1" sqref="B9" xr:uid="{18389814-D978-4F1E-B44E-EC93CAAB14EC}">
      <formula1>$B$85:$B$89</formula1>
      <formula2>0</formula2>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6CDECEC3-4645-48F9-891F-FD2BA334BEBC}">
          <x14:formula1>
            <xm:f>Bases!$B$3:$B$5</xm:f>
          </x14:formula1>
          <xm:sqref>B79</xm:sqref>
        </x14:dataValidation>
        <x14:dataValidation type="list" allowBlank="1" showInputMessage="1" showErrorMessage="1" xr:uid="{EC7B77A2-411A-4D4A-A8CA-4486233FAFED}">
          <x14:formula1>
            <xm:f>Bases!$D$3:$D$5</xm:f>
          </x14:formula1>
          <xm:sqref>B31</xm:sqref>
        </x14:dataValidation>
        <x14:dataValidation type="list" allowBlank="1" showInputMessage="1" showErrorMessage="1" xr:uid="{068D549F-CB7D-421A-A878-8C351113E751}">
          <x14:formula1>
            <xm:f>Bases!$F$3:$F$5</xm:f>
          </x14:formula1>
          <xm:sqref>B36</xm:sqref>
        </x14:dataValidation>
        <x14:dataValidation type="list" allowBlank="1" showInputMessage="1" showErrorMessage="1" xr:uid="{554BF393-96D7-47F9-B1A9-3076C15F7E01}">
          <x14:formula1>
            <xm:f>Bases!$J$3:$J$4</xm:f>
          </x14:formula1>
          <xm:sqref>B49</xm:sqref>
        </x14:dataValidation>
        <x14:dataValidation type="list" allowBlank="1" showInputMessage="1" showErrorMessage="1" xr:uid="{41B16E02-4572-43AF-A62E-68A91876B1D6}">
          <x14:formula1>
            <xm:f>Bases!$L$3:$L$5</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02A1AC-26FE-43D1-9897-14C8A43FD12F}">
  <sheetPr codeName="Hoja2"/>
  <dimension ref="B3:L5"/>
  <sheetViews>
    <sheetView workbookViewId="0">
      <selection activeCell="J4" sqref="J4"/>
    </sheetView>
  </sheetViews>
  <sheetFormatPr baseColWidth="10" defaultRowHeight="12.75"/>
  <sheetData>
    <row r="3" spans="2:12">
      <c r="B3" t="s">
        <v>217</v>
      </c>
      <c r="D3" t="s">
        <v>176</v>
      </c>
      <c r="F3" t="s">
        <v>168</v>
      </c>
      <c r="H3" t="s">
        <v>181</v>
      </c>
      <c r="J3" s="306" t="s">
        <v>362</v>
      </c>
      <c r="L3" t="s">
        <v>145</v>
      </c>
    </row>
    <row r="4" spans="2:12">
      <c r="B4" t="s">
        <v>218</v>
      </c>
      <c r="D4" t="s">
        <v>177</v>
      </c>
      <c r="F4" t="s">
        <v>169</v>
      </c>
      <c r="H4" t="s">
        <v>182</v>
      </c>
      <c r="J4" s="306" t="s">
        <v>363</v>
      </c>
      <c r="L4" t="s">
        <v>146</v>
      </c>
    </row>
    <row r="5" spans="2:12">
      <c r="B5" t="s">
        <v>219</v>
      </c>
      <c r="D5" t="s">
        <v>178</v>
      </c>
      <c r="F5" t="s">
        <v>170</v>
      </c>
      <c r="L5"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3A0CF6-BC3E-41F6-BE16-D5A6D9FE75F2}">
  <sheetPr codeName="Hoja3"/>
  <dimension ref="A1:K96"/>
  <sheetViews>
    <sheetView showGridLines="0" topLeftCell="A37" zoomScaleNormal="100" zoomScaleSheetLayoutView="100" workbookViewId="0">
      <selection activeCell="J57" sqref="J57"/>
    </sheetView>
  </sheetViews>
  <sheetFormatPr baseColWidth="10" defaultColWidth="0" defaultRowHeight="12.75" zeroHeight="1"/>
  <cols>
    <col min="1" max="1" width="11.42578125" customWidth="1"/>
    <col min="2" max="2" width="12.28515625" customWidth="1"/>
    <col min="3" max="3" width="14" customWidth="1"/>
    <col min="4" max="4" width="11.42578125" customWidth="1"/>
    <col min="5" max="5" width="20" customWidth="1"/>
    <col min="6" max="6" width="13.5703125" customWidth="1"/>
    <col min="7" max="7" width="11" customWidth="1"/>
    <col min="8" max="8" width="14.85546875" customWidth="1"/>
    <col min="9" max="9" width="13.42578125" customWidth="1"/>
    <col min="10" max="11" width="11.42578125" customWidth="1"/>
    <col min="12" max="16384" width="11.42578125" hidden="1"/>
  </cols>
  <sheetData>
    <row r="1" spans="1:10">
      <c r="A1" s="110"/>
      <c r="B1" s="110"/>
      <c r="C1" s="411" t="s">
        <v>116</v>
      </c>
      <c r="D1" s="411"/>
      <c r="E1" s="411"/>
      <c r="F1" s="411"/>
      <c r="G1" s="411"/>
      <c r="H1" s="411"/>
      <c r="I1" s="411"/>
      <c r="J1" s="111"/>
    </row>
    <row r="2" spans="1:10">
      <c r="A2" s="110"/>
      <c r="B2" s="110"/>
      <c r="C2" s="411" t="s">
        <v>117</v>
      </c>
      <c r="D2" s="411"/>
      <c r="E2" s="411"/>
      <c r="F2" s="411"/>
      <c r="G2" s="411"/>
      <c r="H2" s="411"/>
      <c r="I2" s="411"/>
      <c r="J2" s="111"/>
    </row>
    <row r="3" spans="1:10">
      <c r="A3" s="110"/>
      <c r="B3" s="110"/>
      <c r="C3" s="411" t="s">
        <v>118</v>
      </c>
      <c r="D3" s="411"/>
      <c r="E3" s="411"/>
      <c r="F3" s="411"/>
      <c r="G3" s="411"/>
      <c r="H3" s="411"/>
      <c r="I3" s="411"/>
      <c r="J3" s="111"/>
    </row>
    <row r="4" spans="1:10">
      <c r="A4" s="110"/>
      <c r="B4" s="110"/>
      <c r="C4" s="112"/>
      <c r="D4" s="112"/>
      <c r="E4" s="112"/>
      <c r="F4" s="112"/>
      <c r="G4" s="112"/>
      <c r="H4" s="112"/>
      <c r="I4" s="112"/>
      <c r="J4" s="112"/>
    </row>
    <row r="5" spans="1:10" ht="13.5" thickBot="1">
      <c r="A5" s="113"/>
      <c r="B5" s="114" t="s">
        <v>67</v>
      </c>
      <c r="C5" s="412">
        <f>'INFORMACION COMPLETA'!B13</f>
        <v>46043</v>
      </c>
      <c r="D5" s="412"/>
      <c r="E5" s="412"/>
      <c r="F5" s="115" t="s">
        <v>119</v>
      </c>
      <c r="G5" s="413" t="str">
        <f>'INFORMACION COMPLETA'!B15</f>
        <v>COBAN</v>
      </c>
      <c r="H5" s="413"/>
      <c r="I5" s="413"/>
      <c r="J5" s="116"/>
    </row>
    <row r="6" spans="1:10">
      <c r="A6" s="110"/>
      <c r="B6" s="110"/>
      <c r="C6" s="111" t="s">
        <v>120</v>
      </c>
      <c r="D6" s="110"/>
      <c r="E6" s="110"/>
      <c r="F6" s="110"/>
      <c r="G6" s="110"/>
      <c r="H6" s="110"/>
      <c r="I6" s="110"/>
      <c r="J6" s="110"/>
    </row>
    <row r="7" spans="1:10" ht="15">
      <c r="A7" s="110"/>
      <c r="B7" s="402" t="s">
        <v>121</v>
      </c>
      <c r="C7" s="402"/>
      <c r="D7" s="402"/>
      <c r="E7" s="402"/>
      <c r="F7" s="402"/>
      <c r="G7" s="402"/>
      <c r="H7" s="402"/>
      <c r="I7" s="402"/>
      <c r="J7" s="402"/>
    </row>
    <row r="8" spans="1:10" ht="15">
      <c r="A8" s="110"/>
      <c r="B8" s="117"/>
      <c r="C8" s="118"/>
      <c r="D8" s="118"/>
      <c r="E8" s="118"/>
      <c r="F8" s="118"/>
      <c r="G8" s="118"/>
      <c r="H8" s="118"/>
      <c r="I8" s="118"/>
      <c r="J8" s="119"/>
    </row>
    <row r="9" spans="1:10">
      <c r="A9" s="401" t="s">
        <v>70</v>
      </c>
      <c r="B9" s="401"/>
      <c r="C9" s="399" t="str">
        <f>CONCATENATE('INFORMACION COMPLETA'!B17,'INFORMACION COMPLETA'!B18,'INFORMACION COMPLETA'!B19,'INFORMACION COMPLETA'!B20,'INFORMACION COMPLETA'!B21,'INFORMACION COMPLETA'!B22)</f>
        <v/>
      </c>
      <c r="D9" s="399"/>
      <c r="E9" s="399"/>
      <c r="F9" s="121" t="s">
        <v>122</v>
      </c>
      <c r="G9" s="122">
        <f>'INFORMACION COMPLETA'!B23</f>
        <v>0</v>
      </c>
      <c r="H9" s="120" t="s">
        <v>79</v>
      </c>
      <c r="I9" s="152">
        <f>'INFORMACION COMPLETA'!B37</f>
        <v>0</v>
      </c>
      <c r="J9" s="110"/>
    </row>
    <row r="10" spans="1:10">
      <c r="A10" s="401" t="s">
        <v>73</v>
      </c>
      <c r="B10" s="401"/>
      <c r="C10" s="123" t="str">
        <f>CONCATENATE('INFORMACION COMPLETA'!B27,'INFORMACION COMPLETA'!B28,'INFORMACION COMPLETA'!B29,'INFORMACION COMPLETA'!B30,)</f>
        <v/>
      </c>
      <c r="D10" s="123"/>
      <c r="E10" s="123"/>
      <c r="F10" s="123"/>
      <c r="G10" s="123"/>
      <c r="H10" s="120" t="s">
        <v>74</v>
      </c>
      <c r="I10" s="123">
        <f>'INFORMACION COMPLETA'!B33</f>
        <v>0</v>
      </c>
      <c r="J10" s="110"/>
    </row>
    <row r="11" spans="1:10">
      <c r="A11" s="401" t="s">
        <v>72</v>
      </c>
      <c r="B11" s="401"/>
      <c r="C11" s="399">
        <f>'INFORMACION COMPLETA'!B26</f>
        <v>0</v>
      </c>
      <c r="D11" s="399"/>
      <c r="E11" s="123"/>
      <c r="F11" s="123"/>
      <c r="G11" s="123"/>
      <c r="H11" s="120" t="s">
        <v>75</v>
      </c>
      <c r="I11" s="124">
        <f>'INFORMACION COMPLETA'!B34</f>
        <v>0</v>
      </c>
      <c r="J11" s="110"/>
    </row>
    <row r="12" spans="1:10">
      <c r="A12" s="401" t="s">
        <v>76</v>
      </c>
      <c r="B12" s="401"/>
      <c r="C12" s="399">
        <f>'INFORMACION COMPLETA'!B35</f>
        <v>0</v>
      </c>
      <c r="D12" s="399"/>
      <c r="E12" s="399"/>
      <c r="F12" s="120"/>
      <c r="G12" s="123"/>
      <c r="H12" s="120" t="s">
        <v>77</v>
      </c>
      <c r="I12" s="123">
        <f>'INFORMACION COMPLETA'!B30</f>
        <v>0</v>
      </c>
      <c r="J12" s="110"/>
    </row>
    <row r="13" spans="1:10">
      <c r="A13" s="401" t="s">
        <v>80</v>
      </c>
      <c r="B13" s="401"/>
      <c r="C13" s="399">
        <f>'INFORMACION COMPLETA'!B41</f>
        <v>0</v>
      </c>
      <c r="D13" s="399"/>
      <c r="E13" s="399"/>
      <c r="F13" s="120"/>
      <c r="G13" s="123"/>
      <c r="H13" s="120" t="s">
        <v>82</v>
      </c>
      <c r="I13" s="125">
        <f>'INFORMACION COMPLETA'!B45</f>
        <v>0</v>
      </c>
      <c r="J13" s="110"/>
    </row>
    <row r="14" spans="1:10">
      <c r="A14" s="401" t="s">
        <v>81</v>
      </c>
      <c r="B14" s="401"/>
      <c r="C14" s="399">
        <f>'INFORMACION COMPLETA'!B42</f>
        <v>0</v>
      </c>
      <c r="D14" s="399"/>
      <c r="E14" s="399"/>
      <c r="F14" s="120"/>
      <c r="G14" s="120"/>
      <c r="H14" s="120" t="s">
        <v>83</v>
      </c>
      <c r="I14" s="126">
        <f>'INFORMACION COMPLETA'!B46</f>
        <v>0</v>
      </c>
      <c r="J14" s="110"/>
    </row>
    <row r="15" spans="1:10">
      <c r="A15" s="401" t="s">
        <v>73</v>
      </c>
      <c r="B15" s="401"/>
      <c r="C15" s="400">
        <f>'INFORMACION COMPLETA'!B43</f>
        <v>0</v>
      </c>
      <c r="D15" s="400"/>
      <c r="E15" s="400"/>
      <c r="F15" s="400"/>
      <c r="G15" s="400"/>
      <c r="H15" s="400"/>
      <c r="I15" s="127"/>
      <c r="J15" s="128"/>
    </row>
    <row r="16" spans="1:10">
      <c r="A16" s="110"/>
      <c r="B16" s="129"/>
      <c r="C16" s="130"/>
      <c r="D16" s="130"/>
      <c r="E16" s="130"/>
      <c r="F16" s="130"/>
      <c r="G16" s="130"/>
      <c r="H16" s="130"/>
      <c r="I16" s="131"/>
      <c r="J16" s="128"/>
    </row>
    <row r="17" spans="1:10" ht="15">
      <c r="A17" s="110"/>
      <c r="B17" s="402" t="s">
        <v>95</v>
      </c>
      <c r="C17" s="402"/>
      <c r="D17" s="402"/>
      <c r="E17" s="402"/>
      <c r="F17" s="402"/>
      <c r="G17" s="402"/>
      <c r="H17" s="402"/>
      <c r="I17" s="402"/>
      <c r="J17" s="132"/>
    </row>
    <row r="18" spans="1:10">
      <c r="A18" s="110"/>
      <c r="B18" s="129"/>
      <c r="C18" s="130"/>
      <c r="D18" s="130"/>
      <c r="E18" s="130"/>
      <c r="F18" s="130"/>
      <c r="G18" s="130"/>
      <c r="H18" s="130"/>
      <c r="I18" s="131"/>
      <c r="J18" s="128"/>
    </row>
    <row r="19" spans="1:10">
      <c r="A19" s="401" t="s">
        <v>96</v>
      </c>
      <c r="B19" s="401"/>
      <c r="C19" s="120" t="str">
        <f>'INFORMACION COMPLETA'!B3</f>
        <v>PLAZO FIJO</v>
      </c>
      <c r="D19" s="133"/>
      <c r="E19" s="133"/>
      <c r="F19" s="121" t="s">
        <v>99</v>
      </c>
      <c r="G19" s="309"/>
      <c r="H19" s="122">
        <f>'INFORMACION COMPLETA'!B6</f>
        <v>60</v>
      </c>
      <c r="I19" s="131"/>
      <c r="J19" s="128"/>
    </row>
    <row r="20" spans="1:10">
      <c r="A20" s="401" t="str">
        <f>'INFORMACION COMPLETA'!A4</f>
        <v>Cuenta de Ahorro Visionario:</v>
      </c>
      <c r="B20" s="401"/>
      <c r="C20" s="120">
        <f>'INFORMACION COMPLETA'!B4</f>
        <v>0</v>
      </c>
      <c r="D20" s="120"/>
      <c r="E20" s="133"/>
      <c r="F20" s="121" t="s">
        <v>100</v>
      </c>
      <c r="G20" s="310"/>
      <c r="H20" s="336">
        <f>'INFORMACION COMPLETA'!B7</f>
        <v>0.04</v>
      </c>
      <c r="I20" s="131"/>
      <c r="J20" s="128"/>
    </row>
    <row r="21" spans="1:10">
      <c r="A21" s="401" t="s">
        <v>98</v>
      </c>
      <c r="B21" s="401"/>
      <c r="C21" s="134">
        <f>'INFORMACION COMPLETA'!B5</f>
        <v>0</v>
      </c>
      <c r="D21" s="133"/>
      <c r="E21" s="133"/>
      <c r="F21" s="120" t="s">
        <v>101</v>
      </c>
      <c r="G21" s="133"/>
      <c r="H21" s="337">
        <f>'INFORMACION COMPLETA'!B8</f>
        <v>46910</v>
      </c>
      <c r="I21" s="131"/>
      <c r="J21" s="128"/>
    </row>
    <row r="22" spans="1:10">
      <c r="A22" s="110"/>
      <c r="B22" s="110"/>
      <c r="C22" s="110"/>
      <c r="D22" s="130"/>
      <c r="E22" s="130"/>
      <c r="F22" s="130"/>
      <c r="G22" s="130"/>
      <c r="H22" s="130"/>
      <c r="I22" s="131"/>
      <c r="J22" s="128"/>
    </row>
    <row r="23" spans="1:10">
      <c r="A23" s="110"/>
      <c r="B23" s="129"/>
      <c r="C23" s="130"/>
      <c r="D23" s="130"/>
      <c r="E23" s="130"/>
      <c r="F23" s="130"/>
      <c r="G23" s="130"/>
      <c r="H23" s="130"/>
      <c r="I23" s="131"/>
      <c r="J23" s="128"/>
    </row>
    <row r="24" spans="1:10" ht="15">
      <c r="A24" s="110"/>
      <c r="B24" s="402" t="s">
        <v>123</v>
      </c>
      <c r="C24" s="402"/>
      <c r="D24" s="402"/>
      <c r="E24" s="402"/>
      <c r="F24" s="402"/>
      <c r="G24" s="402"/>
      <c r="H24" s="402"/>
      <c r="I24" s="402"/>
      <c r="J24" s="402"/>
    </row>
    <row r="25" spans="1:10">
      <c r="A25" s="110"/>
      <c r="B25" s="111"/>
      <c r="C25" s="111"/>
      <c r="D25" s="110"/>
      <c r="E25" s="110"/>
      <c r="F25" s="110"/>
      <c r="G25" s="110"/>
      <c r="H25" s="110"/>
      <c r="I25" s="110"/>
      <c r="J25" s="110" t="s">
        <v>120</v>
      </c>
    </row>
    <row r="26" spans="1:10" ht="13.5" thickBot="1">
      <c r="A26" s="110"/>
      <c r="B26" s="110"/>
      <c r="C26" s="110"/>
      <c r="D26" s="110" t="s">
        <v>120</v>
      </c>
      <c r="E26" s="110"/>
      <c r="F26" s="110"/>
      <c r="G26" s="406" t="s">
        <v>124</v>
      </c>
      <c r="H26" s="406" t="s">
        <v>125</v>
      </c>
      <c r="I26" s="110"/>
      <c r="J26" s="110" t="s">
        <v>120</v>
      </c>
    </row>
    <row r="27" spans="1:10" ht="13.5" thickBot="1">
      <c r="A27" s="110"/>
      <c r="B27" s="111"/>
      <c r="C27" s="111"/>
      <c r="D27" s="110"/>
      <c r="E27" s="110"/>
      <c r="F27" s="110"/>
      <c r="G27" s="406"/>
      <c r="H27" s="406"/>
      <c r="I27" s="110"/>
      <c r="J27" s="110"/>
    </row>
    <row r="28" spans="1:10">
      <c r="A28" s="110"/>
      <c r="B28" s="111"/>
      <c r="C28" s="339">
        <f>+'INFORMACION COMPLETA'!E3</f>
        <v>0</v>
      </c>
      <c r="D28" s="335"/>
      <c r="E28" s="335"/>
      <c r="F28" s="110"/>
      <c r="G28" s="338">
        <f>+'INFORMACION COMPLETA'!F3</f>
        <v>0</v>
      </c>
      <c r="H28" s="338">
        <f>+'INFORMACION COMPLETA'!G3</f>
        <v>0</v>
      </c>
      <c r="I28" s="110"/>
      <c r="J28" s="110"/>
    </row>
    <row r="29" spans="1:10">
      <c r="A29" s="110"/>
      <c r="B29" s="111"/>
      <c r="C29" s="339">
        <f>+'INFORMACION COMPLETA'!E4</f>
        <v>0</v>
      </c>
      <c r="D29" s="335"/>
      <c r="E29" s="335"/>
      <c r="F29" s="110"/>
      <c r="G29" s="338">
        <f>+'INFORMACION COMPLETA'!F4</f>
        <v>0</v>
      </c>
      <c r="H29" s="338">
        <f>+'INFORMACION COMPLETA'!G4</f>
        <v>0</v>
      </c>
      <c r="I29" s="110"/>
      <c r="J29" s="110"/>
    </row>
    <row r="30" spans="1:10">
      <c r="A30" s="110"/>
      <c r="B30" s="111"/>
      <c r="C30" s="339">
        <f>+'INFORMACION COMPLETA'!E5</f>
        <v>0</v>
      </c>
      <c r="D30" s="335"/>
      <c r="E30" s="335"/>
      <c r="F30" s="110"/>
      <c r="G30" s="338">
        <f>+'INFORMACION COMPLETA'!F5</f>
        <v>0</v>
      </c>
      <c r="H30" s="338">
        <f>+'INFORMACION COMPLETA'!G5</f>
        <v>0</v>
      </c>
      <c r="I30" s="110"/>
      <c r="J30" s="110"/>
    </row>
    <row r="31" spans="1:10">
      <c r="A31" s="110"/>
      <c r="B31" s="111"/>
      <c r="C31" s="339">
        <f>+'INFORMACION COMPLETA'!E6</f>
        <v>0</v>
      </c>
      <c r="D31" s="335"/>
      <c r="E31" s="335"/>
      <c r="F31" s="110"/>
      <c r="G31" s="338">
        <f>+'INFORMACION COMPLETA'!F6</f>
        <v>0</v>
      </c>
      <c r="H31" s="338">
        <f>+'INFORMACION COMPLETA'!G6</f>
        <v>0</v>
      </c>
      <c r="I31" s="110"/>
      <c r="J31" s="110"/>
    </row>
    <row r="32" spans="1:10">
      <c r="A32" s="110"/>
      <c r="B32" s="111"/>
      <c r="C32" s="339">
        <f>+'INFORMACION COMPLETA'!E7</f>
        <v>0</v>
      </c>
      <c r="D32" s="335"/>
      <c r="E32" s="335"/>
      <c r="F32" s="110"/>
      <c r="G32" s="338">
        <f>+'INFORMACION COMPLETA'!F7</f>
        <v>0</v>
      </c>
      <c r="H32" s="338">
        <f>+'INFORMACION COMPLETA'!G7</f>
        <v>0</v>
      </c>
      <c r="I32" s="110"/>
      <c r="J32" s="110"/>
    </row>
    <row r="33" spans="1:10">
      <c r="A33" s="110"/>
      <c r="B33" s="111"/>
      <c r="C33" s="339">
        <f>+'INFORMACION COMPLETA'!E8</f>
        <v>0</v>
      </c>
      <c r="D33" s="335"/>
      <c r="E33" s="335"/>
      <c r="F33" s="110"/>
      <c r="G33" s="338">
        <f>+'INFORMACION COMPLETA'!F8</f>
        <v>0</v>
      </c>
      <c r="H33" s="338">
        <f>+'INFORMACION COMPLETA'!G8</f>
        <v>0</v>
      </c>
      <c r="I33" s="110"/>
      <c r="J33" s="110"/>
    </row>
    <row r="34" spans="1:10">
      <c r="A34" s="110"/>
      <c r="B34" s="111"/>
      <c r="C34" s="339">
        <f>+'INFORMACION COMPLETA'!E9</f>
        <v>0</v>
      </c>
      <c r="D34" s="335"/>
      <c r="E34" s="335"/>
      <c r="F34" s="110"/>
      <c r="G34" s="338">
        <f>+'INFORMACION COMPLETA'!F9</f>
        <v>0</v>
      </c>
      <c r="H34" s="338">
        <f>+'INFORMACION COMPLETA'!G9</f>
        <v>0</v>
      </c>
      <c r="I34" s="110"/>
      <c r="J34" s="110"/>
    </row>
    <row r="35" spans="1:10">
      <c r="A35" s="110"/>
      <c r="B35" s="111"/>
      <c r="C35" s="339">
        <f>+'INFORMACION COMPLETA'!E10</f>
        <v>0</v>
      </c>
      <c r="D35" s="335"/>
      <c r="E35" s="335"/>
      <c r="F35" s="110"/>
      <c r="G35" s="338">
        <f>+'INFORMACION COMPLETA'!F10</f>
        <v>0</v>
      </c>
      <c r="H35" s="338">
        <f>+'INFORMACION COMPLETA'!G10</f>
        <v>0</v>
      </c>
      <c r="I35" s="110"/>
      <c r="J35" s="110"/>
    </row>
    <row r="36" spans="1:10">
      <c r="A36" s="110"/>
      <c r="B36" s="111"/>
      <c r="C36" s="339">
        <f>+'INFORMACION COMPLETA'!E11</f>
        <v>0</v>
      </c>
      <c r="D36" s="335"/>
      <c r="E36" s="335"/>
      <c r="F36" s="110"/>
      <c r="G36" s="338">
        <f>+'INFORMACION COMPLETA'!F11</f>
        <v>0</v>
      </c>
      <c r="H36" s="338">
        <f>+'INFORMACION COMPLETA'!G11</f>
        <v>0</v>
      </c>
      <c r="I36" s="110"/>
      <c r="J36" s="110"/>
    </row>
    <row r="37" spans="1:10">
      <c r="A37" s="110"/>
      <c r="B37" s="111"/>
      <c r="C37" s="339">
        <f>+'INFORMACION COMPLETA'!E12</f>
        <v>0</v>
      </c>
      <c r="D37" s="335"/>
      <c r="E37" s="335"/>
      <c r="F37" s="110"/>
      <c r="G37" s="338">
        <f>+'INFORMACION COMPLETA'!F12</f>
        <v>0</v>
      </c>
      <c r="H37" s="338">
        <f>+'INFORMACION COMPLETA'!G12</f>
        <v>0</v>
      </c>
      <c r="I37" s="110"/>
      <c r="J37" s="110"/>
    </row>
    <row r="38" spans="1:10">
      <c r="A38" s="110"/>
      <c r="B38" s="110"/>
      <c r="C38" s="120" t="s">
        <v>109</v>
      </c>
      <c r="D38" s="120"/>
      <c r="E38" s="120"/>
      <c r="F38" s="110"/>
      <c r="G38" s="135">
        <v>0</v>
      </c>
      <c r="H38" s="136">
        <f>'INFORMACION COMPLETA'!G16</f>
        <v>436.47811552084369</v>
      </c>
      <c r="I38" s="110"/>
      <c r="J38" s="110"/>
    </row>
    <row r="39" spans="1:10" ht="13.5" thickBot="1">
      <c r="A39" s="110"/>
      <c r="B39" s="110"/>
      <c r="C39" s="123" t="s">
        <v>110</v>
      </c>
      <c r="D39" s="110"/>
      <c r="E39" s="110"/>
      <c r="F39" s="110"/>
      <c r="G39" s="137">
        <f>SUM(G28:G38)</f>
        <v>0</v>
      </c>
      <c r="H39" s="137">
        <f>SUM(H28:H38)</f>
        <v>436.47811552084369</v>
      </c>
      <c r="I39" s="110"/>
      <c r="J39" s="110"/>
    </row>
    <row r="40" spans="1:10" ht="13.5" thickTop="1">
      <c r="A40" s="110"/>
      <c r="B40" s="110"/>
      <c r="C40" s="110"/>
      <c r="D40" s="110"/>
      <c r="E40" s="110"/>
      <c r="F40" s="110"/>
      <c r="G40" s="110"/>
      <c r="H40" s="110"/>
      <c r="I40" s="110"/>
      <c r="J40" s="110"/>
    </row>
    <row r="41" spans="1:10" ht="15">
      <c r="A41" s="110"/>
      <c r="B41" s="402" t="s">
        <v>126</v>
      </c>
      <c r="C41" s="402"/>
      <c r="D41" s="402"/>
      <c r="E41" s="402"/>
      <c r="F41" s="402"/>
      <c r="G41" s="402"/>
      <c r="H41" s="402"/>
      <c r="I41" s="402"/>
      <c r="J41" s="402"/>
    </row>
    <row r="42" spans="1:10">
      <c r="A42" s="110"/>
      <c r="B42" s="110"/>
      <c r="C42" s="110"/>
      <c r="D42" s="110"/>
      <c r="E42" s="110"/>
      <c r="F42" s="110"/>
      <c r="G42" s="110"/>
      <c r="H42" s="110"/>
      <c r="I42" s="110"/>
      <c r="J42" s="110"/>
    </row>
    <row r="43" spans="1:10">
      <c r="A43" s="110"/>
      <c r="B43" s="123" t="s">
        <v>127</v>
      </c>
      <c r="C43" s="138"/>
      <c r="D43" s="123"/>
      <c r="E43" s="123"/>
      <c r="F43" s="123"/>
      <c r="G43" s="123"/>
      <c r="H43" s="123"/>
      <c r="I43" s="123"/>
      <c r="J43" s="110"/>
    </row>
    <row r="44" spans="1:10">
      <c r="A44" s="110"/>
      <c r="B44" s="123"/>
      <c r="C44" s="123"/>
      <c r="D44" s="123"/>
      <c r="E44" s="123"/>
      <c r="F44" s="123"/>
      <c r="G44" s="123"/>
      <c r="H44" s="123"/>
      <c r="I44" s="123"/>
      <c r="J44" s="110"/>
    </row>
    <row r="45" spans="1:10">
      <c r="A45" s="401" t="s">
        <v>128</v>
      </c>
      <c r="B45" s="401"/>
      <c r="C45" s="409">
        <f>'COTIZADOR Y TAE INTEGRADO'!E23</f>
        <v>10000</v>
      </c>
      <c r="D45" s="409"/>
      <c r="E45" s="139"/>
      <c r="F45" s="120" t="s">
        <v>92</v>
      </c>
      <c r="G45" s="140"/>
      <c r="H45" s="141">
        <f>'COTIZADOR Y TAE INTEGRADO'!K18</f>
        <v>25</v>
      </c>
      <c r="I45" s="123" t="s">
        <v>120</v>
      </c>
      <c r="J45" s="110"/>
    </row>
    <row r="46" spans="1:10">
      <c r="A46" s="410" t="s">
        <v>129</v>
      </c>
      <c r="B46" s="410"/>
      <c r="C46" s="128" t="str">
        <f>'INFORMACION COMPLETA'!B76</f>
        <v>CONSOLIDACION DE DEUDAS Y LIBRE DISPONIBILIDAD</v>
      </c>
      <c r="D46" s="123"/>
      <c r="E46" s="123"/>
      <c r="F46" s="120"/>
      <c r="G46" s="123"/>
      <c r="H46" s="142"/>
      <c r="I46" s="123"/>
      <c r="J46" s="110"/>
    </row>
    <row r="47" spans="1:10">
      <c r="A47" s="401" t="s">
        <v>130</v>
      </c>
      <c r="B47" s="401"/>
      <c r="C47" s="399" t="str">
        <f>'INFORMACION COMPLETA'!B3</f>
        <v>PLAZO FIJO</v>
      </c>
      <c r="D47" s="399"/>
      <c r="E47" s="399"/>
      <c r="F47" s="123"/>
      <c r="G47" s="120"/>
      <c r="H47" s="123"/>
      <c r="I47" s="123" t="s">
        <v>120</v>
      </c>
      <c r="J47" s="110"/>
    </row>
    <row r="48" spans="1:10">
      <c r="A48" s="401" t="s">
        <v>131</v>
      </c>
      <c r="B48" s="401"/>
      <c r="C48" s="124" t="str">
        <f>CONCATENATE('INFORMACION COMPLETA'!B72,'INFORMACION COMPLETA'!C73)</f>
        <v>24 MESES A PARTIR DE LA FECHA DEL DESEMBOLSO</v>
      </c>
      <c r="D48" s="123"/>
      <c r="E48" s="123"/>
      <c r="F48" s="123"/>
      <c r="G48" s="123"/>
      <c r="H48" s="123"/>
      <c r="I48" s="123"/>
      <c r="J48" s="110"/>
    </row>
    <row r="49" spans="1:10">
      <c r="A49" s="401" t="s">
        <v>100</v>
      </c>
      <c r="B49" s="401"/>
      <c r="C49" s="143">
        <f>'COTIZADOR Y TAE INTEGRADO'!C23</f>
        <v>4.4999999999999998E-2</v>
      </c>
      <c r="D49" s="123"/>
      <c r="E49" s="144"/>
      <c r="F49" s="405" t="s">
        <v>90</v>
      </c>
      <c r="G49" s="405"/>
      <c r="H49" s="143">
        <f>C49+5%</f>
        <v>9.5000000000000001E-2</v>
      </c>
      <c r="I49" s="123"/>
      <c r="J49" s="110"/>
    </row>
    <row r="50" spans="1:10">
      <c r="A50" s="401" t="s">
        <v>132</v>
      </c>
      <c r="B50" s="401"/>
      <c r="C50" s="399" t="str">
        <f>'INFORMACION COMPLETA'!B74</f>
        <v>PAGADERO MEDIANTE CUOTAS NIVELADAS</v>
      </c>
      <c r="D50" s="399"/>
      <c r="E50" s="399"/>
      <c r="F50" s="399"/>
      <c r="G50" s="399"/>
      <c r="H50" s="399"/>
      <c r="I50" s="399"/>
      <c r="J50" s="110"/>
    </row>
    <row r="51" spans="1:10">
      <c r="A51" s="401" t="s">
        <v>133</v>
      </c>
      <c r="B51" s="401"/>
      <c r="C51" s="145">
        <f>'INFORMACION COMPLETA'!B46:B46</f>
        <v>0</v>
      </c>
      <c r="D51" s="145"/>
      <c r="E51" s="123"/>
      <c r="F51" s="123"/>
      <c r="G51" s="123"/>
      <c r="H51" s="123"/>
      <c r="I51" s="123"/>
      <c r="J51" s="110"/>
    </row>
    <row r="52" spans="1:10">
      <c r="A52" s="401" t="s">
        <v>134</v>
      </c>
      <c r="B52" s="401"/>
      <c r="C52" s="133" t="s">
        <v>103</v>
      </c>
      <c r="D52" s="133"/>
      <c r="E52" s="133"/>
      <c r="F52" s="123"/>
      <c r="G52" s="123"/>
      <c r="H52" s="123"/>
      <c r="I52" s="123"/>
      <c r="J52" s="110"/>
    </row>
    <row r="53" spans="1:10">
      <c r="A53" s="401" t="s">
        <v>135</v>
      </c>
      <c r="B53" s="401"/>
      <c r="C53" s="123"/>
      <c r="D53" s="404" t="s">
        <v>136</v>
      </c>
      <c r="E53" s="404"/>
      <c r="F53" s="404"/>
      <c r="G53" s="405">
        <f>'INFORMACION COMPLETA'!B10</f>
        <v>0</v>
      </c>
      <c r="H53" s="405"/>
      <c r="I53" s="123"/>
      <c r="J53" s="110"/>
    </row>
    <row r="54" spans="1:10">
      <c r="A54" s="151"/>
      <c r="B54" s="151"/>
      <c r="C54" s="111"/>
      <c r="D54" s="110"/>
      <c r="E54" s="110"/>
      <c r="F54" s="110"/>
      <c r="G54" s="408"/>
      <c r="H54" s="408"/>
      <c r="I54" s="110"/>
      <c r="J54" s="110"/>
    </row>
    <row r="55" spans="1:10">
      <c r="A55" s="110"/>
      <c r="B55" s="111"/>
      <c r="C55" s="110"/>
      <c r="D55" s="110"/>
      <c r="E55" s="110"/>
      <c r="F55" s="110"/>
      <c r="G55" s="110"/>
      <c r="H55" s="146">
        <f>C45-H45</f>
        <v>9975</v>
      </c>
      <c r="I55" s="147"/>
      <c r="J55" s="110"/>
    </row>
    <row r="56" spans="1:10" ht="13.5" thickBot="1">
      <c r="A56" s="110"/>
      <c r="B56" s="111"/>
      <c r="C56" s="110"/>
      <c r="D56" s="120" t="s">
        <v>137</v>
      </c>
      <c r="E56" s="110"/>
      <c r="F56" s="110"/>
      <c r="G56" s="110"/>
      <c r="H56" s="148">
        <f>SUM(H55:H55)</f>
        <v>9975</v>
      </c>
      <c r="I56" s="147"/>
      <c r="J56" s="110"/>
    </row>
    <row r="57" spans="1:10" ht="13.5" thickTop="1">
      <c r="A57" s="110"/>
      <c r="B57" s="111"/>
      <c r="C57" s="110"/>
      <c r="D57" s="120"/>
      <c r="E57" s="110"/>
      <c r="F57" s="110"/>
      <c r="G57" s="110"/>
      <c r="H57" s="149"/>
      <c r="I57" s="147"/>
      <c r="J57" s="110"/>
    </row>
    <row r="58" spans="1:10">
      <c r="A58" s="110"/>
      <c r="B58" s="111"/>
      <c r="C58" s="110"/>
      <c r="D58" s="120"/>
      <c r="E58" s="110"/>
      <c r="F58" s="110"/>
      <c r="G58" s="110"/>
      <c r="H58" s="149"/>
      <c r="I58" s="147"/>
      <c r="J58" s="110"/>
    </row>
    <row r="59" spans="1:10">
      <c r="A59" s="110"/>
      <c r="B59" s="111"/>
      <c r="C59" s="110"/>
      <c r="D59" s="120"/>
      <c r="E59" s="110"/>
      <c r="F59" s="110"/>
      <c r="G59" s="110"/>
      <c r="H59" s="149"/>
      <c r="I59" s="147"/>
      <c r="J59" s="110"/>
    </row>
    <row r="60" spans="1:10">
      <c r="A60" s="110"/>
      <c r="B60" s="111"/>
      <c r="C60" s="110"/>
      <c r="D60" s="110"/>
      <c r="E60" s="110"/>
      <c r="F60" s="110"/>
      <c r="G60" s="110"/>
      <c r="H60" s="110"/>
      <c r="I60" s="147"/>
      <c r="J60" s="110"/>
    </row>
    <row r="61" spans="1:10">
      <c r="A61" s="110"/>
      <c r="B61" s="111"/>
      <c r="C61" s="110"/>
      <c r="D61" s="110"/>
      <c r="E61" s="110"/>
      <c r="F61" s="110"/>
      <c r="G61" s="110"/>
      <c r="H61" s="110"/>
      <c r="I61" s="147"/>
      <c r="J61" s="110"/>
    </row>
    <row r="62" spans="1:10">
      <c r="A62" s="110"/>
      <c r="B62" s="111"/>
      <c r="C62" s="110"/>
      <c r="D62" s="110"/>
      <c r="E62" s="110"/>
      <c r="F62" s="110"/>
      <c r="G62" s="110"/>
      <c r="H62" s="110"/>
      <c r="I62" s="147"/>
      <c r="J62" s="110"/>
    </row>
    <row r="63" spans="1:10">
      <c r="A63" s="110"/>
      <c r="B63" s="110"/>
      <c r="C63" s="123" t="s">
        <v>111</v>
      </c>
      <c r="D63" s="150"/>
      <c r="E63" s="150"/>
      <c r="F63" s="150"/>
      <c r="G63" s="150"/>
      <c r="H63" s="150"/>
      <c r="I63" s="147"/>
      <c r="J63" s="110"/>
    </row>
    <row r="64" spans="1:10">
      <c r="A64" s="110"/>
      <c r="B64" s="110"/>
      <c r="C64" s="123"/>
      <c r="D64" s="404" t="str">
        <f>'INFORMACION COMPLETA'!F24</f>
        <v>Heidy Esmeralda Pacay Sueverm</v>
      </c>
      <c r="E64" s="404"/>
      <c r="F64" s="404"/>
      <c r="G64" s="404"/>
      <c r="H64" s="404"/>
      <c r="I64" s="147"/>
      <c r="J64" s="110"/>
    </row>
    <row r="65" spans="1:10">
      <c r="A65" s="110"/>
      <c r="B65" s="110"/>
      <c r="C65" s="123"/>
      <c r="D65" s="405" t="str">
        <f>'INFORMACION COMPLETA'!F25</f>
        <v>Auxiliar Multifuncional</v>
      </c>
      <c r="E65" s="405"/>
      <c r="F65" s="405"/>
      <c r="G65" s="405"/>
      <c r="H65" s="405"/>
      <c r="I65" s="147"/>
      <c r="J65" s="110"/>
    </row>
    <row r="66" spans="1:10">
      <c r="A66" s="110"/>
      <c r="B66" s="110"/>
      <c r="C66" s="123"/>
      <c r="D66" s="404" t="str">
        <f>'INFORMACION COMPLETA'!F26</f>
        <v>COBAN</v>
      </c>
      <c r="E66" s="404"/>
      <c r="F66" s="404"/>
      <c r="G66" s="404"/>
      <c r="H66" s="404"/>
      <c r="I66" s="147"/>
      <c r="J66" s="110"/>
    </row>
    <row r="67" spans="1:10">
      <c r="A67" s="110"/>
      <c r="B67" s="110"/>
      <c r="C67" s="123"/>
      <c r="D67" s="122"/>
      <c r="E67" s="122"/>
      <c r="F67" s="122"/>
      <c r="G67" s="122"/>
      <c r="H67" s="122"/>
      <c r="I67" s="147"/>
      <c r="J67" s="110"/>
    </row>
    <row r="68" spans="1:10">
      <c r="A68" s="110"/>
      <c r="B68" s="110"/>
      <c r="C68" s="123"/>
      <c r="D68" s="122"/>
      <c r="E68" s="122"/>
      <c r="F68" s="122"/>
      <c r="G68" s="122"/>
      <c r="H68" s="122"/>
      <c r="I68" s="147"/>
      <c r="J68" s="110"/>
    </row>
    <row r="69" spans="1:10">
      <c r="A69" s="110"/>
      <c r="B69" s="110"/>
      <c r="C69" s="123"/>
      <c r="D69" s="122"/>
      <c r="E69" s="122"/>
      <c r="F69" s="122"/>
      <c r="G69" s="122"/>
      <c r="H69" s="122"/>
      <c r="I69" s="147"/>
      <c r="J69" s="110"/>
    </row>
    <row r="70" spans="1:10">
      <c r="A70" s="110"/>
      <c r="B70" s="110"/>
      <c r="C70" s="123"/>
      <c r="D70" s="122"/>
      <c r="E70" s="122"/>
      <c r="F70" s="122"/>
      <c r="G70" s="122"/>
      <c r="H70" s="122"/>
      <c r="I70" s="147"/>
      <c r="J70" s="110"/>
    </row>
    <row r="71" spans="1:10">
      <c r="A71" s="110"/>
      <c r="B71" s="110"/>
      <c r="C71" s="123"/>
      <c r="D71" s="122"/>
      <c r="E71" s="122"/>
      <c r="F71" s="122"/>
      <c r="G71" s="122"/>
      <c r="H71" s="122"/>
      <c r="I71" s="147"/>
      <c r="J71" s="110"/>
    </row>
    <row r="72" spans="1:10">
      <c r="A72" s="110"/>
      <c r="B72" s="110"/>
      <c r="C72" s="123"/>
      <c r="D72" s="123"/>
      <c r="E72" s="123"/>
      <c r="F72" s="123"/>
      <c r="G72" s="123"/>
      <c r="H72" s="123"/>
      <c r="I72" s="110"/>
      <c r="J72" s="110"/>
    </row>
    <row r="73" spans="1:10">
      <c r="A73" s="110"/>
      <c r="B73" s="110" t="s">
        <v>120</v>
      </c>
      <c r="C73" s="123"/>
      <c r="D73" s="123"/>
      <c r="E73" s="123"/>
      <c r="F73" s="123"/>
      <c r="G73" s="123"/>
      <c r="H73" s="123"/>
      <c r="I73" s="139"/>
      <c r="J73" s="110"/>
    </row>
    <row r="74" spans="1:10">
      <c r="A74" s="123" t="s">
        <v>114</v>
      </c>
      <c r="B74" s="150"/>
      <c r="C74" s="150"/>
      <c r="D74" s="150"/>
      <c r="F74" s="123"/>
      <c r="G74" s="123" t="s">
        <v>114</v>
      </c>
      <c r="H74" s="150"/>
      <c r="I74" s="150"/>
      <c r="J74" s="150"/>
    </row>
    <row r="75" spans="1:10" ht="18.75" customHeight="1">
      <c r="A75" s="110"/>
      <c r="B75" s="303" t="str">
        <f>'INFORMACION COMPLETA'!F37</f>
        <v xml:space="preserve">Lic. Luis Humberto De León Pérez </v>
      </c>
      <c r="C75" s="303"/>
      <c r="D75" s="303"/>
      <c r="F75" s="123"/>
      <c r="G75" s="110"/>
      <c r="H75" s="403" t="str">
        <f>'INFORMACION COMPLETA'!F42</f>
        <v>Herberth Arnaldo Vasquez Barrientos</v>
      </c>
      <c r="I75" s="403"/>
      <c r="J75" s="403"/>
    </row>
    <row r="76" spans="1:10" ht="12.75" customHeight="1">
      <c r="A76" s="407" t="str">
        <f>'INFORMACION COMPLETA'!F38</f>
        <v>GERENTE DE BANCA PERSONAS EN FUNCIONES</v>
      </c>
      <c r="B76" s="407"/>
      <c r="C76" s="407"/>
      <c r="D76" s="407"/>
      <c r="F76" s="123"/>
      <c r="G76" s="110"/>
      <c r="H76" s="407" t="str">
        <f>'INFORMACION COMPLETA'!F43</f>
        <v>JEFE COMERCIAL</v>
      </c>
      <c r="I76" s="407"/>
      <c r="J76" s="407"/>
    </row>
    <row r="77" spans="1:10">
      <c r="A77" s="110"/>
      <c r="B77" s="110"/>
      <c r="C77" s="110"/>
      <c r="D77" s="110"/>
      <c r="E77" s="110"/>
      <c r="F77" s="110"/>
      <c r="G77" s="110"/>
      <c r="H77" s="110"/>
      <c r="I77" s="110"/>
      <c r="J77" s="110"/>
    </row>
    <row r="78" spans="1:10"/>
    <row r="79" spans="1:10"/>
    <row r="80" spans="1:10"/>
    <row r="81"/>
    <row r="82"/>
    <row r="83"/>
    <row r="84"/>
    <row r="85"/>
    <row r="86"/>
    <row r="87"/>
    <row r="88"/>
    <row r="89"/>
    <row r="90"/>
    <row r="91"/>
    <row r="92"/>
    <row r="93"/>
    <row r="94"/>
    <row r="95"/>
    <row r="96"/>
  </sheetData>
  <sheetProtection algorithmName="SHA-512" hashValue="PzzOvGxo2f9KML5L9+EnL+C2U6JZcXqdTejtvh4yZVGK4XuryWFC5Yx/MRZMECZteaHx2NFQPx5i8m/gYQbTtg==" saltValue="kLCE7Gp8dtkAS8QBNgVhXw==" spinCount="100000" sheet="1" objects="1" scenarios="1"/>
  <mergeCells count="49">
    <mergeCell ref="C9:E9"/>
    <mergeCell ref="C11:D11"/>
    <mergeCell ref="C12:E12"/>
    <mergeCell ref="B7:J7"/>
    <mergeCell ref="C1:I1"/>
    <mergeCell ref="C2:I2"/>
    <mergeCell ref="C3:I3"/>
    <mergeCell ref="C5:E5"/>
    <mergeCell ref="G5:I5"/>
    <mergeCell ref="A9:B9"/>
    <mergeCell ref="A10:B10"/>
    <mergeCell ref="A11:B11"/>
    <mergeCell ref="A12:B12"/>
    <mergeCell ref="H76:J76"/>
    <mergeCell ref="A76:D76"/>
    <mergeCell ref="A19:B19"/>
    <mergeCell ref="A20:B20"/>
    <mergeCell ref="A21:B21"/>
    <mergeCell ref="D66:H66"/>
    <mergeCell ref="G54:H54"/>
    <mergeCell ref="D64:H64"/>
    <mergeCell ref="D65:H65"/>
    <mergeCell ref="A48:B48"/>
    <mergeCell ref="B41:J41"/>
    <mergeCell ref="C45:D45"/>
    <mergeCell ref="C47:E47"/>
    <mergeCell ref="A46:B46"/>
    <mergeCell ref="A47:B47"/>
    <mergeCell ref="B17:I17"/>
    <mergeCell ref="B24:J24"/>
    <mergeCell ref="H75:J75"/>
    <mergeCell ref="C50:I50"/>
    <mergeCell ref="D53:F53"/>
    <mergeCell ref="G53:H53"/>
    <mergeCell ref="A49:B49"/>
    <mergeCell ref="A50:B50"/>
    <mergeCell ref="A51:B51"/>
    <mergeCell ref="A52:B52"/>
    <mergeCell ref="F49:G49"/>
    <mergeCell ref="A53:B53"/>
    <mergeCell ref="A45:B45"/>
    <mergeCell ref="G26:G27"/>
    <mergeCell ref="H26:H27"/>
    <mergeCell ref="C13:E13"/>
    <mergeCell ref="C14:E14"/>
    <mergeCell ref="C15:H15"/>
    <mergeCell ref="A13:B13"/>
    <mergeCell ref="A15:B15"/>
    <mergeCell ref="A14:B14"/>
  </mergeCells>
  <conditionalFormatting sqref="C28:F37">
    <cfRule type="cellIs" dxfId="1" priority="1" operator="equal">
      <formula>0</formula>
    </cfRule>
  </conditionalFormatting>
  <pageMargins left="0.70866141732283472" right="0.70866141732283472" top="0.74803149606299213" bottom="0.74803149606299213" header="0.31496062992125984" footer="0.31496062992125984"/>
  <pageSetup paperSize="9" scale="6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2EE5B-F6A1-4B34-9DDD-638DBD66E0B1}">
  <sheetPr codeName="Hoja4"/>
  <dimension ref="A1:Y81"/>
  <sheetViews>
    <sheetView showGridLines="0" topLeftCell="A49" zoomScaleNormal="100" zoomScaleSheetLayoutView="106" workbookViewId="0">
      <selection activeCell="F41" sqref="F41:K41"/>
    </sheetView>
  </sheetViews>
  <sheetFormatPr baseColWidth="10" defaultColWidth="0" defaultRowHeight="12.75" zeroHeight="1"/>
  <cols>
    <col min="1" max="1" width="5.140625" customWidth="1"/>
    <col min="2" max="2" width="6.140625" customWidth="1"/>
    <col min="3" max="3" width="5.140625" customWidth="1"/>
    <col min="4" max="4" width="8" customWidth="1"/>
    <col min="5" max="5" width="3.7109375" customWidth="1"/>
    <col min="6" max="6" width="10" customWidth="1"/>
    <col min="7" max="8" width="3" customWidth="1"/>
    <col min="9" max="9" width="8.5703125" customWidth="1"/>
    <col min="10" max="10" width="3.7109375" customWidth="1"/>
    <col min="11" max="11" width="3.85546875" customWidth="1"/>
    <col min="12" max="12" width="6.5703125" customWidth="1"/>
    <col min="13" max="13" width="8.7109375" customWidth="1"/>
    <col min="14" max="14" width="3.85546875" customWidth="1"/>
    <col min="15" max="15" width="6.42578125" customWidth="1"/>
    <col min="16" max="16" width="6.28515625" customWidth="1"/>
    <col min="17" max="17" width="4.140625" customWidth="1"/>
    <col min="18" max="18" width="5.28515625" customWidth="1"/>
    <col min="19" max="19" width="3.7109375" customWidth="1"/>
    <col min="20" max="20" width="1.5703125" customWidth="1"/>
    <col min="21" max="21" width="4.42578125" customWidth="1"/>
    <col min="22" max="22" width="1.28515625" customWidth="1"/>
    <col min="23" max="23" width="6.85546875" customWidth="1"/>
    <col min="24" max="24" width="5.42578125" customWidth="1"/>
    <col min="25" max="25" width="11.42578125" hidden="1" customWidth="1"/>
    <col min="26" max="16384" width="11.42578125" hidden="1"/>
  </cols>
  <sheetData>
    <row r="1" spans="1:25" ht="16.5">
      <c r="A1" s="462" t="s">
        <v>139</v>
      </c>
      <c r="B1" s="462"/>
      <c r="C1" s="462"/>
      <c r="D1" s="462"/>
      <c r="E1" s="462"/>
      <c r="F1" s="462"/>
      <c r="G1" s="462"/>
      <c r="H1" s="462"/>
      <c r="I1" s="462"/>
      <c r="J1" s="462"/>
      <c r="K1" s="462"/>
      <c r="L1" s="462"/>
      <c r="M1" s="462"/>
      <c r="N1" s="462"/>
      <c r="O1" s="462"/>
      <c r="P1" s="462"/>
      <c r="Q1" s="462"/>
      <c r="R1" s="462"/>
      <c r="S1" s="462"/>
      <c r="T1" s="462"/>
      <c r="U1" s="462"/>
      <c r="V1" s="462"/>
      <c r="W1" s="462"/>
      <c r="X1" s="462"/>
      <c r="Y1" s="462"/>
    </row>
    <row r="2" spans="1:25">
      <c r="A2" s="153"/>
      <c r="B2" s="153"/>
      <c r="C2" s="153"/>
      <c r="D2" s="544"/>
      <c r="E2" s="544"/>
      <c r="F2" s="544"/>
      <c r="G2" s="544"/>
      <c r="H2" s="544"/>
      <c r="I2" s="544"/>
      <c r="J2" s="544"/>
      <c r="K2" s="544"/>
      <c r="L2" s="544"/>
      <c r="M2" s="544"/>
      <c r="N2" s="544"/>
      <c r="O2" s="544"/>
      <c r="P2" s="544"/>
      <c r="Q2" s="544"/>
      <c r="R2" s="545"/>
      <c r="S2" s="545"/>
      <c r="T2" s="545"/>
      <c r="U2" s="545"/>
      <c r="V2" s="545"/>
      <c r="W2" s="545"/>
      <c r="X2" s="545"/>
      <c r="Y2" s="153"/>
    </row>
    <row r="3" spans="1:25" ht="27.75">
      <c r="A3" s="153"/>
      <c r="B3" s="153"/>
      <c r="C3" s="153"/>
      <c r="D3" s="546" t="s">
        <v>140</v>
      </c>
      <c r="E3" s="545"/>
      <c r="F3" s="545"/>
      <c r="G3" s="545"/>
      <c r="H3" s="545"/>
      <c r="I3" s="545"/>
      <c r="J3" s="545"/>
      <c r="K3" s="545"/>
      <c r="L3" s="545"/>
      <c r="M3" s="545"/>
      <c r="N3" s="545"/>
      <c r="O3" s="545"/>
      <c r="P3" s="545"/>
      <c r="Q3" s="545"/>
      <c r="R3" s="545"/>
      <c r="S3" s="545"/>
      <c r="T3" s="545"/>
      <c r="U3" s="545"/>
      <c r="V3" s="545"/>
      <c r="W3" s="545"/>
      <c r="X3" s="545"/>
      <c r="Y3" s="153"/>
    </row>
    <row r="4" spans="1:25">
      <c r="A4" s="311" t="s">
        <v>141</v>
      </c>
      <c r="B4" s="312"/>
      <c r="C4" s="312"/>
      <c r="D4" s="312"/>
      <c r="E4" s="312"/>
      <c r="F4" s="153"/>
      <c r="G4" s="153"/>
      <c r="H4" s="153"/>
      <c r="I4" s="153"/>
      <c r="J4" s="155"/>
      <c r="K4" s="153"/>
      <c r="L4" s="154" t="s">
        <v>142</v>
      </c>
      <c r="M4" s="153"/>
      <c r="N4" s="153"/>
      <c r="O4" s="547">
        <f>'INFORMACION COMPLETA'!B13</f>
        <v>46043</v>
      </c>
      <c r="P4" s="547"/>
      <c r="Q4" s="547"/>
      <c r="R4" s="547"/>
      <c r="S4" s="547"/>
      <c r="T4" s="547"/>
      <c r="U4" s="547"/>
      <c r="V4" s="547"/>
      <c r="W4" s="547"/>
      <c r="X4" s="547"/>
      <c r="Y4" s="153"/>
    </row>
    <row r="5" spans="1:25">
      <c r="A5" s="153"/>
      <c r="B5" s="153"/>
      <c r="C5" s="153"/>
      <c r="D5" s="153"/>
      <c r="E5" s="153"/>
      <c r="F5" s="153"/>
      <c r="G5" s="153"/>
      <c r="H5" s="153"/>
      <c r="I5" s="153"/>
      <c r="J5" s="153"/>
      <c r="K5" s="153"/>
      <c r="L5" s="153"/>
      <c r="M5" s="153"/>
      <c r="N5" s="153"/>
      <c r="O5" s="153"/>
      <c r="P5" s="153"/>
      <c r="Q5" s="153"/>
      <c r="R5" s="153"/>
      <c r="S5" s="153"/>
      <c r="T5" s="153"/>
      <c r="U5" s="153"/>
      <c r="V5" s="153"/>
      <c r="W5" s="153"/>
      <c r="X5" s="153"/>
      <c r="Y5" s="153"/>
    </row>
    <row r="6" spans="1:25">
      <c r="A6" s="548" t="s">
        <v>143</v>
      </c>
      <c r="B6" s="548"/>
      <c r="C6" s="548"/>
      <c r="D6" s="548"/>
      <c r="E6" s="548"/>
      <c r="F6" s="548"/>
      <c r="G6" s="548"/>
      <c r="H6" s="548"/>
      <c r="I6" s="548"/>
      <c r="J6" s="548"/>
      <c r="K6" s="548"/>
      <c r="L6" s="548"/>
      <c r="M6" s="548"/>
      <c r="N6" s="548"/>
      <c r="O6" s="548"/>
      <c r="P6" s="548"/>
      <c r="Q6" s="548"/>
      <c r="R6" s="548"/>
      <c r="S6" s="549"/>
      <c r="T6" s="549"/>
      <c r="U6" s="549"/>
      <c r="V6" s="549"/>
      <c r="W6" s="550"/>
      <c r="X6" s="550"/>
      <c r="Y6" s="153"/>
    </row>
    <row r="7" spans="1:25">
      <c r="A7" s="437" t="s">
        <v>144</v>
      </c>
      <c r="B7" s="438"/>
      <c r="C7" s="438"/>
      <c r="D7" s="438"/>
      <c r="E7" s="559" t="s">
        <v>145</v>
      </c>
      <c r="F7" s="560"/>
      <c r="G7" s="357" t="str">
        <f>+IF('INFORMACION COMPLETA'!B2=E7,"X","")</f>
        <v>X</v>
      </c>
      <c r="H7" s="561" t="s">
        <v>146</v>
      </c>
      <c r="I7" s="562"/>
      <c r="J7" s="357" t="str">
        <f>+IF('INFORMACION COMPLETA'!B2=H7,"X","")</f>
        <v/>
      </c>
      <c r="K7" s="158" t="s">
        <v>147</v>
      </c>
      <c r="L7" s="157"/>
      <c r="M7" s="158"/>
      <c r="N7" s="357" t="str">
        <f>+IF('INFORMACION COMPLETA'!B2=K7,"X","")</f>
        <v/>
      </c>
      <c r="O7" s="158"/>
      <c r="P7" s="156" t="s">
        <v>384</v>
      </c>
      <c r="Q7" s="157"/>
      <c r="R7" s="157"/>
      <c r="S7" s="157" t="str">
        <f>+IF('INFORMACION COMPLETA'!B3=0,"",'INFORMACION COMPLETA'!B3)</f>
        <v>PLAZO FIJO</v>
      </c>
      <c r="T7" s="157"/>
      <c r="U7" s="157"/>
      <c r="V7" s="157"/>
      <c r="W7" s="157"/>
      <c r="X7" s="356"/>
      <c r="Y7" s="153"/>
    </row>
    <row r="8" spans="1:25">
      <c r="A8" s="551" t="s">
        <v>316</v>
      </c>
      <c r="B8" s="551"/>
      <c r="C8" s="551"/>
      <c r="D8" s="551"/>
      <c r="E8" s="551"/>
      <c r="F8" s="551"/>
      <c r="G8" s="551"/>
      <c r="H8" s="552">
        <f>'COTIZADOR Y TAE INTEGRADO'!D23</f>
        <v>24</v>
      </c>
      <c r="I8" s="553"/>
      <c r="J8" s="553"/>
      <c r="K8" s="553"/>
      <c r="L8" s="553"/>
      <c r="M8" s="554"/>
      <c r="N8" s="554"/>
      <c r="O8" s="554"/>
      <c r="P8" s="555" t="s">
        <v>148</v>
      </c>
      <c r="Q8" s="556"/>
      <c r="R8" s="159" t="s">
        <v>149</v>
      </c>
      <c r="S8" s="160"/>
      <c r="T8" s="160"/>
      <c r="U8" s="308" t="s">
        <v>150</v>
      </c>
      <c r="V8" s="557" t="s">
        <v>151</v>
      </c>
      <c r="W8" s="558"/>
      <c r="X8" s="308"/>
      <c r="Y8" s="162"/>
    </row>
    <row r="9" spans="1:25">
      <c r="A9" s="504" t="s">
        <v>152</v>
      </c>
      <c r="B9" s="505"/>
      <c r="C9" s="505"/>
      <c r="D9" s="505"/>
      <c r="E9" s="505"/>
      <c r="F9" s="505"/>
      <c r="G9" s="505"/>
      <c r="H9" s="506" t="s">
        <v>153</v>
      </c>
      <c r="I9" s="506"/>
      <c r="J9" s="506"/>
      <c r="K9" s="506"/>
      <c r="L9" s="506"/>
      <c r="M9" s="506"/>
      <c r="N9" s="506"/>
      <c r="O9" s="506"/>
      <c r="P9" s="506" t="s">
        <v>154</v>
      </c>
      <c r="Q9" s="506"/>
      <c r="R9" s="506"/>
      <c r="S9" s="507"/>
      <c r="T9" s="506"/>
      <c r="U9" s="506"/>
      <c r="V9" s="507"/>
      <c r="W9" s="507"/>
      <c r="X9" s="507"/>
      <c r="Y9" s="153"/>
    </row>
    <row r="10" spans="1:25" ht="12.75" customHeight="1">
      <c r="A10" s="508" t="s">
        <v>155</v>
      </c>
      <c r="B10" s="509"/>
      <c r="C10" s="509"/>
      <c r="D10" s="509"/>
      <c r="E10" s="509"/>
      <c r="F10" s="509"/>
      <c r="G10" s="510"/>
      <c r="H10" s="514">
        <f>'COTIZADOR Y TAE INTEGRADO'!E23</f>
        <v>10000</v>
      </c>
      <c r="I10" s="515"/>
      <c r="J10" s="515"/>
      <c r="K10" s="515"/>
      <c r="L10" s="515"/>
      <c r="M10" s="515"/>
      <c r="N10" s="515"/>
      <c r="O10" s="516"/>
      <c r="P10" s="464" t="s">
        <v>217</v>
      </c>
      <c r="Q10" s="163"/>
      <c r="R10" s="520" t="s">
        <v>218</v>
      </c>
      <c r="S10" s="520"/>
      <c r="T10" s="163"/>
      <c r="U10" s="163"/>
      <c r="V10" s="177"/>
      <c r="W10" s="517" t="s">
        <v>219</v>
      </c>
      <c r="X10" s="179"/>
      <c r="Y10" s="153"/>
    </row>
    <row r="11" spans="1:25">
      <c r="A11" s="508"/>
      <c r="B11" s="509"/>
      <c r="C11" s="509"/>
      <c r="D11" s="509"/>
      <c r="E11" s="509"/>
      <c r="F11" s="509"/>
      <c r="G11" s="510"/>
      <c r="H11" s="514"/>
      <c r="I11" s="515"/>
      <c r="J11" s="515"/>
      <c r="K11" s="515"/>
      <c r="L11" s="515"/>
      <c r="M11" s="515"/>
      <c r="N11" s="515"/>
      <c r="O11" s="516"/>
      <c r="P11" s="465"/>
      <c r="Q11" s="308" t="str">
        <f>+IF('INFORMACION COMPLETA'!B79=P10,"X","")</f>
        <v>X</v>
      </c>
      <c r="R11" s="521"/>
      <c r="S11" s="521"/>
      <c r="T11" s="181"/>
      <c r="U11" s="308" t="str">
        <f>+IF('INFORMACION COMPLETA'!B79=R10,"X","")</f>
        <v/>
      </c>
      <c r="V11" s="176"/>
      <c r="W11" s="518"/>
      <c r="X11" s="308" t="str">
        <f>+IF('INFORMACION COMPLETA'!B79=W10,"X","")</f>
        <v/>
      </c>
      <c r="Y11" s="153"/>
    </row>
    <row r="12" spans="1:25">
      <c r="A12" s="511"/>
      <c r="B12" s="512"/>
      <c r="C12" s="512"/>
      <c r="D12" s="512"/>
      <c r="E12" s="512"/>
      <c r="F12" s="512"/>
      <c r="G12" s="513"/>
      <c r="H12" s="514"/>
      <c r="I12" s="515"/>
      <c r="J12" s="515"/>
      <c r="K12" s="515"/>
      <c r="L12" s="515"/>
      <c r="M12" s="515"/>
      <c r="N12" s="515"/>
      <c r="O12" s="516"/>
      <c r="P12" s="466"/>
      <c r="Q12" s="163"/>
      <c r="R12" s="522"/>
      <c r="S12" s="522"/>
      <c r="U12" s="163"/>
      <c r="V12" s="178"/>
      <c r="W12" s="519"/>
      <c r="X12" s="180"/>
      <c r="Y12" s="153"/>
    </row>
    <row r="13" spans="1:25">
      <c r="A13" s="530" t="s">
        <v>156</v>
      </c>
      <c r="B13" s="531"/>
      <c r="C13" s="531"/>
      <c r="D13" s="531"/>
      <c r="E13" s="451" t="str">
        <f>'INFORMACION COMPLETA'!B76</f>
        <v>CONSOLIDACION DE DEUDAS Y LIBRE DISPONIBILIDAD</v>
      </c>
      <c r="F13" s="451"/>
      <c r="G13" s="451"/>
      <c r="H13" s="451"/>
      <c r="I13" s="451"/>
      <c r="J13" s="451"/>
      <c r="K13" s="451"/>
      <c r="L13" s="451"/>
      <c r="M13" s="451"/>
      <c r="N13" s="451"/>
      <c r="O13" s="451"/>
      <c r="P13" s="451"/>
      <c r="Q13" s="451"/>
      <c r="R13" s="451"/>
      <c r="S13" s="499"/>
      <c r="T13" s="451"/>
      <c r="U13" s="451"/>
      <c r="V13" s="499"/>
      <c r="W13" s="499"/>
      <c r="X13" s="500"/>
      <c r="Y13" s="153"/>
    </row>
    <row r="14" spans="1:25">
      <c r="A14" s="541" t="s">
        <v>157</v>
      </c>
      <c r="B14" s="542"/>
      <c r="C14" s="542"/>
      <c r="D14" s="542"/>
      <c r="E14" s="542"/>
      <c r="F14" s="542"/>
      <c r="G14" s="542"/>
      <c r="H14" s="542"/>
      <c r="I14" s="542"/>
      <c r="J14" s="542"/>
      <c r="K14" s="542"/>
      <c r="L14" s="542"/>
      <c r="M14" s="542"/>
      <c r="N14" s="542"/>
      <c r="O14" s="542"/>
      <c r="P14" s="542"/>
      <c r="Q14" s="542"/>
      <c r="R14" s="542"/>
      <c r="S14" s="542"/>
      <c r="T14" s="542"/>
      <c r="U14" s="542"/>
      <c r="V14" s="542"/>
      <c r="W14" s="542"/>
      <c r="X14" s="543"/>
      <c r="Y14" s="153"/>
    </row>
    <row r="15" spans="1:25">
      <c r="A15" s="532" t="s">
        <v>158</v>
      </c>
      <c r="B15" s="533"/>
      <c r="C15" s="533"/>
      <c r="D15" s="533"/>
      <c r="E15" s="533"/>
      <c r="F15" s="533"/>
      <c r="G15" s="533"/>
      <c r="H15" s="533"/>
      <c r="I15" s="533"/>
      <c r="J15" s="533"/>
      <c r="K15" s="533"/>
      <c r="L15" s="533"/>
      <c r="M15" s="533"/>
      <c r="N15" s="533"/>
      <c r="O15" s="533"/>
      <c r="P15" s="533"/>
      <c r="Q15" s="533"/>
      <c r="R15" s="533"/>
      <c r="S15" s="533"/>
      <c r="T15" s="533"/>
      <c r="U15" s="533"/>
      <c r="V15" s="533"/>
      <c r="W15" s="533"/>
      <c r="X15" s="534"/>
      <c r="Y15" s="153"/>
    </row>
    <row r="16" spans="1:25">
      <c r="A16" s="164" t="s">
        <v>152</v>
      </c>
      <c r="B16" s="165"/>
      <c r="C16" s="165"/>
      <c r="D16" s="165"/>
      <c r="E16" s="165"/>
      <c r="F16" s="467" t="str">
        <f>A10</f>
        <v>BACK TO BACK</v>
      </c>
      <c r="G16" s="467"/>
      <c r="H16" s="467"/>
      <c r="I16" s="468"/>
      <c r="J16" s="331" t="s">
        <v>358</v>
      </c>
      <c r="K16" s="332"/>
      <c r="L16" s="332"/>
      <c r="M16" s="332"/>
      <c r="N16" s="426">
        <f>'COTIZADOR Y TAE INTEGRADO'!E23</f>
        <v>10000</v>
      </c>
      <c r="O16" s="426"/>
      <c r="P16" s="426"/>
      <c r="Q16" s="426"/>
      <c r="R16" s="426"/>
      <c r="S16" s="426"/>
      <c r="T16" s="426"/>
      <c r="U16" s="426"/>
      <c r="V16" s="426"/>
      <c r="W16" s="426"/>
      <c r="X16" s="427"/>
      <c r="Y16" s="153"/>
    </row>
    <row r="17" spans="1:25">
      <c r="A17" s="166" t="s">
        <v>382</v>
      </c>
      <c r="B17" s="535">
        <f>'COTIZADOR Y TAE INTEGRADO'!D23</f>
        <v>24</v>
      </c>
      <c r="C17" s="535"/>
      <c r="D17" s="535"/>
      <c r="E17" s="536"/>
      <c r="F17" s="166" t="s">
        <v>383</v>
      </c>
      <c r="G17" s="167"/>
      <c r="H17" s="537">
        <f>'COTIZADOR Y TAE INTEGRADO'!C23</f>
        <v>4.4999999999999998E-2</v>
      </c>
      <c r="I17" s="538"/>
      <c r="J17" s="538"/>
      <c r="K17" s="538"/>
      <c r="L17" s="538"/>
      <c r="M17" s="538"/>
      <c r="N17" s="530" t="s">
        <v>159</v>
      </c>
      <c r="O17" s="531"/>
      <c r="P17" s="539" t="str">
        <f>'INFORMACION COMPLETA'!B76</f>
        <v>CONSOLIDACION DE DEUDAS Y LIBRE DISPONIBILIDAD</v>
      </c>
      <c r="Q17" s="539"/>
      <c r="R17" s="539"/>
      <c r="S17" s="539"/>
      <c r="T17" s="539"/>
      <c r="U17" s="539"/>
      <c r="V17" s="539"/>
      <c r="W17" s="539"/>
      <c r="X17" s="540"/>
      <c r="Y17" s="153"/>
    </row>
    <row r="18" spans="1:25">
      <c r="A18" s="434" t="s">
        <v>160</v>
      </c>
      <c r="B18" s="435"/>
      <c r="C18" s="435"/>
      <c r="D18" s="435"/>
      <c r="E18" s="435"/>
      <c r="F18" s="435"/>
      <c r="G18" s="435"/>
      <c r="H18" s="435"/>
      <c r="I18" s="435"/>
      <c r="J18" s="435"/>
      <c r="K18" s="435"/>
      <c r="L18" s="435"/>
      <c r="M18" s="435"/>
      <c r="N18" s="435"/>
      <c r="O18" s="435"/>
      <c r="P18" s="435"/>
      <c r="Q18" s="435"/>
      <c r="R18" s="435"/>
      <c r="S18" s="435"/>
      <c r="T18" s="435"/>
      <c r="U18" s="435"/>
      <c r="V18" s="435"/>
      <c r="W18" s="435"/>
      <c r="X18" s="436"/>
      <c r="Y18" s="168"/>
    </row>
    <row r="19" spans="1:25">
      <c r="A19" s="185" t="s">
        <v>161</v>
      </c>
      <c r="B19" s="186"/>
      <c r="C19" s="186"/>
      <c r="D19" s="186"/>
      <c r="E19" s="186"/>
      <c r="F19" s="451" t="str">
        <f>AUTOLIQUIDABLE!C9</f>
        <v/>
      </c>
      <c r="G19" s="452"/>
      <c r="H19" s="452"/>
      <c r="I19" s="452"/>
      <c r="J19" s="452"/>
      <c r="K19" s="452"/>
      <c r="L19" s="452"/>
      <c r="M19" s="452"/>
      <c r="N19" s="452"/>
      <c r="O19" s="452"/>
      <c r="P19" s="452"/>
      <c r="Q19" s="452"/>
      <c r="R19" s="452"/>
      <c r="S19" s="453"/>
      <c r="T19" s="443" t="s">
        <v>162</v>
      </c>
      <c r="U19" s="444"/>
      <c r="V19" s="421">
        <f>+'INFORMACION COMPLETA'!B33</f>
        <v>0</v>
      </c>
      <c r="W19" s="421"/>
      <c r="X19" s="422"/>
      <c r="Y19" s="153"/>
    </row>
    <row r="20" spans="1:25">
      <c r="A20" s="184" t="s">
        <v>75</v>
      </c>
      <c r="B20" s="454">
        <f>'INFORMACION COMPLETA'!B34</f>
        <v>0</v>
      </c>
      <c r="C20" s="454"/>
      <c r="D20" s="454"/>
      <c r="E20" s="455"/>
      <c r="F20" s="478" t="s">
        <v>163</v>
      </c>
      <c r="G20" s="479"/>
      <c r="H20" s="421">
        <f>'INFORMACION COMPLETA'!B35</f>
        <v>0</v>
      </c>
      <c r="I20" s="421"/>
      <c r="J20" s="421"/>
      <c r="K20" s="421"/>
      <c r="L20" s="421"/>
      <c r="M20" s="421"/>
      <c r="N20" s="421"/>
      <c r="O20" s="421"/>
      <c r="P20" s="421"/>
      <c r="Q20" s="421"/>
      <c r="R20" s="421"/>
      <c r="S20" s="422"/>
      <c r="T20" s="443" t="s">
        <v>122</v>
      </c>
      <c r="U20" s="444"/>
      <c r="V20" s="499">
        <f>'INFORMACION COMPLETA'!B23</f>
        <v>0</v>
      </c>
      <c r="W20" s="499"/>
      <c r="X20" s="500"/>
      <c r="Y20" s="153"/>
    </row>
    <row r="21" spans="1:25">
      <c r="A21" s="443" t="s">
        <v>164</v>
      </c>
      <c r="B21" s="444"/>
      <c r="C21" s="420" t="str">
        <f>+IF('INFORMACION COMPLETA'!B24=0,"",'INFORMACION COMPLETA'!B24)</f>
        <v/>
      </c>
      <c r="D21" s="420"/>
      <c r="E21" s="450"/>
      <c r="F21" s="443" t="s">
        <v>165</v>
      </c>
      <c r="G21" s="444"/>
      <c r="H21" s="444"/>
      <c r="I21" s="444"/>
      <c r="J21" s="340"/>
      <c r="K21" s="182"/>
      <c r="L21" s="305">
        <f>+'INFORMACION COMPLETA'!B25</f>
        <v>0</v>
      </c>
      <c r="M21" s="183"/>
      <c r="N21" s="329" t="s">
        <v>166</v>
      </c>
      <c r="O21" s="330"/>
      <c r="P21" s="330"/>
      <c r="Q21" s="523" t="str">
        <f>IF('INFORMACION COMPLETA'!B38=0,"",'INFORMACION COMPLETA'!B38)</f>
        <v/>
      </c>
      <c r="R21" s="524"/>
      <c r="S21" s="524"/>
      <c r="T21" s="524"/>
      <c r="U21" s="524"/>
      <c r="V21" s="524"/>
      <c r="W21" s="524"/>
      <c r="X21" s="525"/>
      <c r="Y21" s="153"/>
    </row>
    <row r="22" spans="1:25">
      <c r="A22" s="526" t="s">
        <v>167</v>
      </c>
      <c r="B22" s="526"/>
      <c r="C22" s="526"/>
      <c r="D22" s="187" t="s">
        <v>168</v>
      </c>
      <c r="E22" s="346" t="str">
        <f>+IF('INFORMACION COMPLETA'!B36=D22,"X","")</f>
        <v/>
      </c>
      <c r="F22" s="445" t="s">
        <v>169</v>
      </c>
      <c r="G22" s="463"/>
      <c r="H22" s="346" t="str">
        <f>+IF('INFORMACION COMPLETA'!B36=F22,"X","")</f>
        <v/>
      </c>
      <c r="I22" s="445" t="s">
        <v>170</v>
      </c>
      <c r="J22" s="446"/>
      <c r="K22" s="463"/>
      <c r="L22" s="346" t="str">
        <f>+IF('INFORMACION COMPLETA'!B36=I22,"X","")</f>
        <v>X</v>
      </c>
      <c r="M22" s="439" t="s">
        <v>171</v>
      </c>
      <c r="N22" s="440"/>
      <c r="O22" s="440"/>
      <c r="P22" s="440"/>
      <c r="Q22" s="527">
        <f>'INFORMACION COMPLETA'!B37</f>
        <v>0</v>
      </c>
      <c r="R22" s="528"/>
      <c r="S22" s="528"/>
      <c r="T22" s="528"/>
      <c r="U22" s="528"/>
      <c r="V22" s="528"/>
      <c r="W22" s="528"/>
      <c r="X22" s="529"/>
      <c r="Y22" s="153"/>
    </row>
    <row r="23" spans="1:25">
      <c r="A23" s="502" t="s">
        <v>172</v>
      </c>
      <c r="B23" s="503"/>
      <c r="C23" s="503"/>
      <c r="D23" s="421" t="str">
        <f>AUTOLIQUIDABLE!C10</f>
        <v/>
      </c>
      <c r="E23" s="421"/>
      <c r="F23" s="421"/>
      <c r="G23" s="421"/>
      <c r="H23" s="421"/>
      <c r="I23" s="421"/>
      <c r="J23" s="421"/>
      <c r="K23" s="421"/>
      <c r="L23" s="421"/>
      <c r="M23" s="421"/>
      <c r="N23" s="421"/>
      <c r="O23" s="421"/>
      <c r="P23" s="421"/>
      <c r="Q23" s="421"/>
      <c r="R23" s="421"/>
      <c r="S23" s="421"/>
      <c r="T23" s="421"/>
      <c r="U23" s="421"/>
      <c r="V23" s="421"/>
      <c r="W23" s="421"/>
      <c r="X23" s="422"/>
      <c r="Y23" s="153"/>
    </row>
    <row r="24" spans="1:25">
      <c r="A24" s="443" t="s">
        <v>173</v>
      </c>
      <c r="B24" s="444"/>
      <c r="C24" s="444"/>
      <c r="D24" s="444"/>
      <c r="E24" s="444"/>
      <c r="F24" s="444"/>
      <c r="G24" s="444"/>
      <c r="H24" s="444"/>
      <c r="I24" s="444"/>
      <c r="J24" s="444"/>
      <c r="K24" s="444"/>
      <c r="L24" s="444"/>
      <c r="M24" s="444"/>
      <c r="N24" s="444"/>
      <c r="O24" s="444"/>
      <c r="P24" s="444"/>
      <c r="Q24" s="444"/>
      <c r="R24" s="444"/>
      <c r="S24" s="444"/>
      <c r="T24" s="444"/>
      <c r="U24" s="444"/>
      <c r="V24" s="444"/>
      <c r="W24" s="444"/>
      <c r="X24" s="501"/>
      <c r="Y24" s="153"/>
    </row>
    <row r="25" spans="1:25">
      <c r="A25" s="188" t="s">
        <v>174</v>
      </c>
      <c r="B25" s="169"/>
      <c r="C25" s="447" t="str">
        <f>+IF('INFORMACION COMPLETA'!B39=0,"-",'INFORMACION COMPLETA'!B39)</f>
        <v>-</v>
      </c>
      <c r="D25" s="448"/>
      <c r="E25" s="449"/>
      <c r="F25" s="437" t="s">
        <v>175</v>
      </c>
      <c r="G25" s="438"/>
      <c r="H25" s="431" t="str">
        <f>+IF('INFORMACION COMPLETA'!B40=0,"-",'INFORMACION COMPLETA'!B40)</f>
        <v>-</v>
      </c>
      <c r="I25" s="432"/>
      <c r="J25" s="432"/>
      <c r="K25" s="433"/>
      <c r="L25" s="441" t="s">
        <v>176</v>
      </c>
      <c r="M25" s="442"/>
      <c r="N25" s="341" t="str">
        <f>+IF('INFORMACION COMPLETA'!B31=L25,"X","")</f>
        <v>X</v>
      </c>
      <c r="O25" s="342" t="s">
        <v>177</v>
      </c>
      <c r="P25" s="341" t="str">
        <f>+IF('INFORMACION COMPLETA'!B31=O25,"X","")</f>
        <v/>
      </c>
      <c r="Q25" s="343" t="s">
        <v>178</v>
      </c>
      <c r="R25" s="344"/>
      <c r="S25" s="341" t="str">
        <f>+IF('INFORMACION COMPLETA'!B31=Q25,"X","")</f>
        <v/>
      </c>
      <c r="T25" s="416" t="s">
        <v>179</v>
      </c>
      <c r="U25" s="417"/>
      <c r="V25" s="417"/>
      <c r="W25" s="418"/>
      <c r="X25" s="345" t="str">
        <f>+IF('INFORMACION COMPLETA'!B32=0,"",'INFORMACION COMPLETA'!B32)</f>
        <v/>
      </c>
      <c r="Y25" s="170"/>
    </row>
    <row r="26" spans="1:25">
      <c r="A26" s="434" t="s">
        <v>180</v>
      </c>
      <c r="B26" s="435"/>
      <c r="C26" s="435"/>
      <c r="D26" s="435"/>
      <c r="E26" s="435"/>
      <c r="F26" s="435"/>
      <c r="G26" s="435"/>
      <c r="H26" s="435"/>
      <c r="I26" s="435"/>
      <c r="J26" s="435"/>
      <c r="K26" s="435"/>
      <c r="L26" s="435"/>
      <c r="M26" s="435"/>
      <c r="N26" s="435"/>
      <c r="O26" s="435"/>
      <c r="P26" s="435"/>
      <c r="Q26" s="435"/>
      <c r="R26" s="435"/>
      <c r="S26" s="435"/>
      <c r="T26" s="435"/>
      <c r="U26" s="435"/>
      <c r="V26" s="435"/>
      <c r="W26" s="435"/>
      <c r="X26" s="436"/>
      <c r="Y26" s="153"/>
    </row>
    <row r="27" spans="1:25">
      <c r="A27" s="414" t="s">
        <v>183</v>
      </c>
      <c r="B27" s="415"/>
      <c r="C27" s="415"/>
      <c r="D27" s="415"/>
      <c r="E27" s="419">
        <f>'INFORMACION COMPLETA'!B41</f>
        <v>0</v>
      </c>
      <c r="F27" s="420"/>
      <c r="G27" s="420"/>
      <c r="H27" s="420"/>
      <c r="I27" s="420"/>
      <c r="J27" s="420"/>
      <c r="K27" s="420"/>
      <c r="L27" s="420"/>
      <c r="M27" s="421"/>
      <c r="N27" s="421"/>
      <c r="O27" s="421"/>
      <c r="P27" s="421"/>
      <c r="Q27" s="421"/>
      <c r="R27" s="421"/>
      <c r="S27" s="422"/>
      <c r="T27" s="445" t="s">
        <v>184</v>
      </c>
      <c r="U27" s="446"/>
      <c r="V27" s="446"/>
      <c r="W27" s="423" t="str">
        <f>IF('INFORMACION COMPLETA'!B44=0,"-",'INFORMACION COMPLETA'!B44)</f>
        <v>-</v>
      </c>
      <c r="X27" s="424"/>
      <c r="Y27" s="153"/>
    </row>
    <row r="28" spans="1:25">
      <c r="A28" s="428" t="s">
        <v>185</v>
      </c>
      <c r="B28" s="429"/>
      <c r="C28" s="429"/>
      <c r="D28" s="430"/>
      <c r="E28" s="425">
        <f>'INFORMACION COMPLETA'!B43</f>
        <v>0</v>
      </c>
      <c r="F28" s="421"/>
      <c r="G28" s="421"/>
      <c r="H28" s="421"/>
      <c r="I28" s="421"/>
      <c r="J28" s="421"/>
      <c r="K28" s="421"/>
      <c r="L28" s="421"/>
      <c r="M28" s="421"/>
      <c r="N28" s="421"/>
      <c r="O28" s="421"/>
      <c r="P28" s="421"/>
      <c r="Q28" s="421"/>
      <c r="R28" s="421"/>
      <c r="S28" s="422"/>
      <c r="T28" s="439" t="s">
        <v>186</v>
      </c>
      <c r="U28" s="440"/>
      <c r="V28" s="425" t="s">
        <v>360</v>
      </c>
      <c r="W28" s="421"/>
      <c r="X28" s="422"/>
      <c r="Y28" s="153"/>
    </row>
    <row r="29" spans="1:25" ht="20.25" customHeight="1">
      <c r="A29" s="496" t="s">
        <v>187</v>
      </c>
      <c r="B29" s="497"/>
      <c r="C29" s="497"/>
      <c r="D29" s="497"/>
      <c r="E29" s="493">
        <f>'INFORMACION COMPLETA'!B42</f>
        <v>0</v>
      </c>
      <c r="F29" s="494"/>
      <c r="G29" s="494"/>
      <c r="H29" s="494"/>
      <c r="I29" s="494"/>
      <c r="J29" s="494"/>
      <c r="K29" s="494"/>
      <c r="L29" s="495"/>
      <c r="M29" s="481" t="s">
        <v>133</v>
      </c>
      <c r="N29" s="482"/>
      <c r="O29" s="483">
        <f>'INFORMACION COMPLETA'!B46</f>
        <v>0</v>
      </c>
      <c r="P29" s="484"/>
      <c r="Q29" s="485"/>
      <c r="R29" s="488" t="s">
        <v>188</v>
      </c>
      <c r="S29" s="489"/>
      <c r="T29" s="489"/>
      <c r="U29" s="489"/>
      <c r="V29" s="490">
        <f>'INFORMACION COMPLETA'!B45</f>
        <v>0</v>
      </c>
      <c r="W29" s="491"/>
      <c r="X29" s="492"/>
      <c r="Y29" s="153"/>
    </row>
    <row r="30" spans="1:25">
      <c r="A30" s="434" t="s">
        <v>189</v>
      </c>
      <c r="B30" s="435"/>
      <c r="C30" s="435"/>
      <c r="D30" s="435"/>
      <c r="E30" s="435"/>
      <c r="F30" s="435"/>
      <c r="G30" s="435"/>
      <c r="H30" s="435"/>
      <c r="I30" s="435"/>
      <c r="J30" s="435"/>
      <c r="K30" s="435"/>
      <c r="L30" s="435"/>
      <c r="M30" s="435"/>
      <c r="N30" s="435"/>
      <c r="O30" s="435"/>
      <c r="P30" s="435"/>
      <c r="Q30" s="435"/>
      <c r="R30" s="435"/>
      <c r="S30" s="435"/>
      <c r="T30" s="435"/>
      <c r="U30" s="435"/>
      <c r="V30" s="435"/>
      <c r="W30" s="435"/>
      <c r="X30" s="436"/>
      <c r="Y30" s="171"/>
    </row>
    <row r="31" spans="1:25">
      <c r="A31" s="498" t="s">
        <v>190</v>
      </c>
      <c r="B31" s="498"/>
      <c r="C31" s="498"/>
      <c r="D31" s="498"/>
      <c r="E31" s="498"/>
      <c r="F31" s="498"/>
      <c r="G31" s="498"/>
      <c r="H31" s="498"/>
      <c r="I31" s="498"/>
      <c r="J31" s="498"/>
      <c r="K31" s="498"/>
      <c r="L31" s="498"/>
      <c r="M31" s="498"/>
      <c r="N31" s="498"/>
      <c r="O31" s="498"/>
      <c r="P31" s="498"/>
      <c r="Q31" s="498"/>
      <c r="R31" s="498"/>
      <c r="S31" s="498"/>
      <c r="T31" s="498"/>
      <c r="U31" s="498"/>
      <c r="V31" s="498"/>
      <c r="W31" s="498"/>
      <c r="X31" s="498"/>
      <c r="Y31" s="171"/>
    </row>
    <row r="32" spans="1:25" ht="12.75" customHeight="1">
      <c r="A32" s="486" t="s">
        <v>191</v>
      </c>
      <c r="B32" s="486"/>
      <c r="C32" s="486"/>
      <c r="D32" s="486"/>
      <c r="E32" s="486"/>
      <c r="F32" s="486"/>
      <c r="G32" s="486"/>
      <c r="H32" s="486"/>
      <c r="I32" s="486"/>
      <c r="J32" s="486"/>
      <c r="K32" s="486"/>
      <c r="L32" s="486"/>
      <c r="M32" s="486"/>
      <c r="N32" s="486"/>
      <c r="O32" s="486"/>
      <c r="P32" s="486"/>
      <c r="Q32" s="486"/>
      <c r="R32" s="486"/>
      <c r="S32" s="486"/>
      <c r="T32" s="486"/>
      <c r="U32" s="486"/>
      <c r="V32" s="486"/>
      <c r="W32" s="486"/>
      <c r="X32" s="486"/>
      <c r="Y32" s="153"/>
    </row>
    <row r="33" spans="1:25">
      <c r="A33" s="486"/>
      <c r="B33" s="486"/>
      <c r="C33" s="486"/>
      <c r="D33" s="486"/>
      <c r="E33" s="486"/>
      <c r="F33" s="486"/>
      <c r="G33" s="486"/>
      <c r="H33" s="486"/>
      <c r="I33" s="486"/>
      <c r="J33" s="486"/>
      <c r="K33" s="486"/>
      <c r="L33" s="486"/>
      <c r="M33" s="486"/>
      <c r="N33" s="486"/>
      <c r="O33" s="486"/>
      <c r="P33" s="486"/>
      <c r="Q33" s="486"/>
      <c r="R33" s="486"/>
      <c r="S33" s="486"/>
      <c r="T33" s="486"/>
      <c r="U33" s="486"/>
      <c r="V33" s="486"/>
      <c r="W33" s="486"/>
      <c r="X33" s="486"/>
      <c r="Y33" s="153"/>
    </row>
    <row r="34" spans="1:25" ht="12.75" customHeight="1">
      <c r="A34" s="487" t="s">
        <v>192</v>
      </c>
      <c r="B34" s="487"/>
      <c r="C34" s="487"/>
      <c r="D34" s="487"/>
      <c r="E34" s="487"/>
      <c r="F34" s="487"/>
      <c r="G34" s="487"/>
      <c r="H34" s="487"/>
      <c r="I34" s="487"/>
      <c r="J34" s="487"/>
      <c r="K34" s="487"/>
      <c r="L34" s="487"/>
      <c r="M34" s="487"/>
      <c r="N34" s="487"/>
      <c r="O34" s="487"/>
      <c r="P34" s="487"/>
      <c r="Q34" s="487"/>
      <c r="R34" s="487"/>
      <c r="S34" s="487"/>
      <c r="T34" s="487"/>
      <c r="U34" s="487"/>
      <c r="V34" s="487"/>
      <c r="W34" s="487"/>
      <c r="X34" s="487"/>
      <c r="Y34" s="153"/>
    </row>
    <row r="35" spans="1:25">
      <c r="A35" s="172"/>
      <c r="B35" s="347" t="str">
        <f>+IF("NO"='INFORMACION COMPLETA'!B49,"X","")</f>
        <v>X</v>
      </c>
      <c r="C35" s="480" t="s">
        <v>364</v>
      </c>
      <c r="D35" s="480"/>
      <c r="E35" s="480"/>
      <c r="F35" s="480"/>
      <c r="G35" s="480"/>
      <c r="H35" s="480"/>
      <c r="I35" s="480"/>
      <c r="J35" s="480"/>
      <c r="K35" s="480"/>
      <c r="L35" s="480"/>
      <c r="M35" s="480"/>
      <c r="N35" s="480"/>
      <c r="O35" s="480"/>
      <c r="P35" s="480"/>
      <c r="Q35" s="480"/>
      <c r="R35" s="480"/>
      <c r="S35" s="480"/>
      <c r="T35" s="480"/>
      <c r="U35" s="480"/>
      <c r="V35" s="480"/>
      <c r="W35" s="480"/>
      <c r="X35" s="480"/>
      <c r="Y35" s="153"/>
    </row>
    <row r="36" spans="1:25">
      <c r="A36" s="172"/>
      <c r="B36" s="172"/>
      <c r="C36" s="348"/>
      <c r="D36" s="348"/>
      <c r="E36" s="348"/>
      <c r="F36" s="348"/>
      <c r="G36" s="348"/>
      <c r="H36" s="348"/>
      <c r="I36" s="348"/>
      <c r="J36" s="348"/>
      <c r="K36" s="348"/>
      <c r="L36" s="348"/>
      <c r="M36" s="348"/>
      <c r="N36" s="348"/>
      <c r="O36" s="348"/>
      <c r="P36" s="348"/>
      <c r="Q36" s="348"/>
      <c r="R36" s="348"/>
      <c r="S36" s="348"/>
      <c r="T36" s="348"/>
      <c r="U36" s="348"/>
      <c r="V36" s="348"/>
      <c r="W36" s="348"/>
      <c r="X36" s="348"/>
      <c r="Y36" s="153"/>
    </row>
    <row r="37" spans="1:25">
      <c r="A37" s="172"/>
      <c r="B37" s="347" t="str">
        <f>+IF("SI"='INFORMACION COMPLETA'!B49,"X","")</f>
        <v/>
      </c>
      <c r="C37" s="480" t="s">
        <v>365</v>
      </c>
      <c r="D37" s="480"/>
      <c r="E37" s="480"/>
      <c r="F37" s="480"/>
      <c r="G37" s="480"/>
      <c r="H37" s="480"/>
      <c r="I37" s="480"/>
      <c r="J37" s="480"/>
      <c r="K37" s="480"/>
      <c r="L37" s="480"/>
      <c r="M37" s="480"/>
      <c r="N37" s="480"/>
      <c r="O37" s="480"/>
      <c r="P37" s="480"/>
      <c r="Q37" s="480"/>
      <c r="R37" s="480"/>
      <c r="S37" s="480"/>
      <c r="T37" s="480"/>
      <c r="U37" s="480"/>
      <c r="V37" s="480"/>
      <c r="W37" s="480"/>
      <c r="X37" s="480"/>
      <c r="Y37" s="153"/>
    </row>
    <row r="38" spans="1:25">
      <c r="A38" s="172"/>
      <c r="B38" s="172"/>
      <c r="C38" s="173"/>
      <c r="D38" s="173"/>
      <c r="E38" s="173"/>
      <c r="F38" s="173"/>
      <c r="G38" s="173"/>
      <c r="H38" s="173"/>
      <c r="I38" s="173"/>
      <c r="J38" s="173"/>
      <c r="K38" s="173"/>
      <c r="L38" s="173"/>
      <c r="M38" s="173"/>
      <c r="N38" s="173"/>
      <c r="O38" s="173"/>
      <c r="P38" s="173"/>
      <c r="Q38" s="173"/>
      <c r="R38" s="173"/>
      <c r="S38" s="173"/>
      <c r="T38" s="173"/>
      <c r="U38" s="173"/>
      <c r="V38" s="173"/>
      <c r="W38" s="173"/>
      <c r="X38" s="173"/>
      <c r="Y38" s="153"/>
    </row>
    <row r="39" spans="1:25">
      <c r="A39" s="477" t="s">
        <v>193</v>
      </c>
      <c r="B39" s="477"/>
      <c r="C39" s="477"/>
      <c r="D39" s="477"/>
      <c r="E39" s="477"/>
      <c r="F39" s="477" t="s">
        <v>194</v>
      </c>
      <c r="G39" s="477"/>
      <c r="H39" s="477"/>
      <c r="I39" s="477"/>
      <c r="J39" s="477"/>
      <c r="K39" s="477"/>
      <c r="L39" s="477" t="s">
        <v>195</v>
      </c>
      <c r="M39" s="477"/>
      <c r="N39" s="477"/>
      <c r="O39" s="477"/>
      <c r="P39" s="477"/>
      <c r="Q39" s="477"/>
      <c r="R39" s="477" t="s">
        <v>196</v>
      </c>
      <c r="S39" s="477"/>
      <c r="T39" s="477"/>
      <c r="U39" s="477"/>
      <c r="V39" s="477"/>
      <c r="W39" s="477"/>
      <c r="X39" s="477"/>
      <c r="Y39" s="153"/>
    </row>
    <row r="40" spans="1:25">
      <c r="A40" s="458" t="str">
        <f>+IF('INFORMACION COMPLETA'!B51=0,"-",'INFORMACION COMPLETA'!B51)</f>
        <v>-</v>
      </c>
      <c r="B40" s="458"/>
      <c r="C40" s="458"/>
      <c r="D40" s="458"/>
      <c r="E40" s="458"/>
      <c r="F40" s="458" t="str">
        <f>+IF('INFORMACION COMPLETA'!B52=0,"-",'INFORMACION COMPLETA'!B52)</f>
        <v>-</v>
      </c>
      <c r="G40" s="458"/>
      <c r="H40" s="458"/>
      <c r="I40" s="458"/>
      <c r="J40" s="458"/>
      <c r="K40" s="458"/>
      <c r="L40" s="458" t="str">
        <f>+IF('INFORMACION COMPLETA'!B53=0,"-",'INFORMACION COMPLETA'!B53)</f>
        <v>-</v>
      </c>
      <c r="M40" s="458"/>
      <c r="N40" s="458"/>
      <c r="O40" s="458"/>
      <c r="P40" s="458"/>
      <c r="Q40" s="458"/>
      <c r="R40" s="458" t="str">
        <f>+IF('INFORMACION COMPLETA'!B54=0,"-",'INFORMACION COMPLETA'!B54)</f>
        <v>-</v>
      </c>
      <c r="S40" s="458"/>
      <c r="T40" s="458"/>
      <c r="U40" s="458"/>
      <c r="V40" s="458"/>
      <c r="W40" s="458"/>
      <c r="X40" s="458"/>
      <c r="Y40" s="153"/>
    </row>
    <row r="41" spans="1:25">
      <c r="A41" s="459" t="str">
        <f>+IF('INFORMACION COMPLETA'!B56=0,"-",'INFORMACION COMPLETA'!B56)</f>
        <v>-</v>
      </c>
      <c r="B41" s="460"/>
      <c r="C41" s="460"/>
      <c r="D41" s="460"/>
      <c r="E41" s="461"/>
      <c r="F41" s="459" t="str">
        <f>+IF('INFORMACION COMPLETA'!B57=0,"-",'INFORMACION COMPLETA'!B57)</f>
        <v>-</v>
      </c>
      <c r="G41" s="460"/>
      <c r="H41" s="460"/>
      <c r="I41" s="460"/>
      <c r="J41" s="460"/>
      <c r="K41" s="461"/>
      <c r="L41" s="459" t="str">
        <f>+IF('INFORMACION COMPLETA'!B58=0,"-",'INFORMACION COMPLETA'!B58)</f>
        <v>-</v>
      </c>
      <c r="M41" s="460"/>
      <c r="N41" s="460"/>
      <c r="O41" s="460"/>
      <c r="P41" s="460"/>
      <c r="Q41" s="461"/>
      <c r="R41" s="458" t="str">
        <f>+IF('INFORMACION COMPLETA'!B59=0,"-",'INFORMACION COMPLETA'!B59)</f>
        <v>-</v>
      </c>
      <c r="S41" s="458"/>
      <c r="T41" s="458"/>
      <c r="U41" s="458"/>
      <c r="V41" s="458"/>
      <c r="W41" s="458"/>
      <c r="X41" s="458"/>
      <c r="Y41" s="153"/>
    </row>
    <row r="42" spans="1:25">
      <c r="A42" s="153"/>
      <c r="B42" s="153"/>
      <c r="C42" s="153"/>
      <c r="D42" s="153"/>
      <c r="E42" s="153"/>
      <c r="F42" s="153"/>
      <c r="G42" s="153"/>
      <c r="H42" s="153"/>
      <c r="I42" s="153"/>
      <c r="J42" s="153"/>
      <c r="K42" s="153"/>
      <c r="L42" s="153"/>
      <c r="M42" s="153"/>
      <c r="N42" s="153"/>
      <c r="O42" s="153"/>
      <c r="P42" s="153"/>
      <c r="Q42" s="153"/>
      <c r="R42" s="153"/>
      <c r="S42" s="153"/>
      <c r="T42" s="153"/>
      <c r="U42" s="153"/>
      <c r="V42" s="153"/>
      <c r="W42" s="153"/>
      <c r="X42" s="153"/>
      <c r="Y42" s="153"/>
    </row>
    <row r="43" spans="1:25">
      <c r="A43" s="475" t="s">
        <v>197</v>
      </c>
      <c r="B43" s="475"/>
      <c r="C43" s="475"/>
      <c r="D43" s="475"/>
      <c r="E43" s="475"/>
      <c r="F43" s="475"/>
      <c r="G43" s="475"/>
      <c r="H43" s="475"/>
      <c r="I43" s="475"/>
      <c r="J43" s="475"/>
      <c r="K43" s="475"/>
      <c r="L43" s="475"/>
      <c r="M43" s="475"/>
      <c r="N43" s="475"/>
      <c r="O43" s="475"/>
      <c r="P43" s="475"/>
      <c r="Q43" s="475"/>
      <c r="R43" s="475"/>
      <c r="S43" s="475"/>
      <c r="T43" s="475"/>
      <c r="U43" s="475"/>
      <c r="V43" s="475"/>
      <c r="W43" s="475"/>
      <c r="X43" s="475"/>
      <c r="Y43" s="153"/>
    </row>
    <row r="44" spans="1:25">
      <c r="A44" s="153"/>
      <c r="B44" s="153"/>
      <c r="C44" s="153"/>
      <c r="D44" s="153"/>
      <c r="E44" s="153"/>
      <c r="F44" s="153"/>
      <c r="G44" s="153"/>
      <c r="H44" s="153"/>
      <c r="I44" s="153"/>
      <c r="J44" s="153"/>
      <c r="K44" s="153"/>
      <c r="L44" s="153"/>
      <c r="M44" s="153"/>
      <c r="N44" s="153"/>
      <c r="O44" s="153"/>
      <c r="P44" s="153"/>
      <c r="Q44" s="153"/>
      <c r="R44" s="153"/>
      <c r="S44" s="153"/>
      <c r="T44" s="153"/>
      <c r="U44" s="153"/>
      <c r="V44" s="153"/>
      <c r="W44" s="153"/>
      <c r="X44" s="153"/>
      <c r="Y44" s="153"/>
    </row>
    <row r="45" spans="1:25">
      <c r="A45" s="476" t="s">
        <v>198</v>
      </c>
      <c r="B45" s="476"/>
      <c r="C45" s="476"/>
      <c r="D45" s="476"/>
      <c r="E45" s="476"/>
      <c r="F45" s="476"/>
      <c r="G45" s="476"/>
      <c r="H45" s="476"/>
      <c r="I45" s="476"/>
      <c r="J45" s="476"/>
      <c r="K45" s="476"/>
      <c r="L45" s="476"/>
      <c r="M45" s="476"/>
      <c r="N45" s="476"/>
      <c r="O45" s="476"/>
      <c r="P45" s="476"/>
      <c r="Q45" s="476"/>
      <c r="R45" s="477" t="s">
        <v>199</v>
      </c>
      <c r="S45" s="477"/>
      <c r="T45" s="477"/>
      <c r="U45" s="477"/>
      <c r="V45" s="477"/>
      <c r="W45" s="477"/>
      <c r="X45" s="477"/>
      <c r="Y45" s="153"/>
    </row>
    <row r="46" spans="1:25">
      <c r="A46" s="457" t="str">
        <f>+IF('INFORMACION COMPLETA'!B61=0,"-",'INFORMACION COMPLETA'!B61)</f>
        <v>-</v>
      </c>
      <c r="B46" s="457"/>
      <c r="C46" s="457"/>
      <c r="D46" s="457"/>
      <c r="E46" s="457"/>
      <c r="F46" s="457"/>
      <c r="G46" s="457"/>
      <c r="H46" s="457"/>
      <c r="I46" s="457"/>
      <c r="J46" s="457"/>
      <c r="K46" s="457"/>
      <c r="L46" s="457"/>
      <c r="M46" s="457"/>
      <c r="N46" s="457"/>
      <c r="O46" s="457"/>
      <c r="P46" s="457"/>
      <c r="Q46" s="457"/>
      <c r="R46" s="457" t="str">
        <f>+IF('INFORMACION COMPLETA'!B62=0,"-",'INFORMACION COMPLETA'!B62)</f>
        <v>-</v>
      </c>
      <c r="S46" s="457"/>
      <c r="T46" s="457"/>
      <c r="U46" s="457"/>
      <c r="V46" s="457"/>
      <c r="W46" s="457"/>
      <c r="X46" s="457"/>
      <c r="Y46" s="153"/>
    </row>
    <row r="47" spans="1:25">
      <c r="A47" s="458" t="str">
        <f>+IF('INFORMACION COMPLETA'!B63=0,"-",'INFORMACION COMPLETA'!B63)</f>
        <v>-</v>
      </c>
      <c r="B47" s="458"/>
      <c r="C47" s="458"/>
      <c r="D47" s="458"/>
      <c r="E47" s="458"/>
      <c r="F47" s="458"/>
      <c r="G47" s="458"/>
      <c r="H47" s="458"/>
      <c r="I47" s="458"/>
      <c r="J47" s="458"/>
      <c r="K47" s="458"/>
      <c r="L47" s="458"/>
      <c r="M47" s="458"/>
      <c r="N47" s="458"/>
      <c r="O47" s="458"/>
      <c r="P47" s="458"/>
      <c r="Q47" s="458"/>
      <c r="R47" s="458" t="str">
        <f>+IF('INFORMACION COMPLETA'!B64=0,"-",'INFORMACION COMPLETA'!B64)</f>
        <v>-</v>
      </c>
      <c r="S47" s="458"/>
      <c r="T47" s="458"/>
      <c r="U47" s="458"/>
      <c r="V47" s="458"/>
      <c r="W47" s="458"/>
      <c r="X47" s="458"/>
      <c r="Y47" s="153"/>
    </row>
    <row r="48" spans="1:25">
      <c r="A48" s="458" t="str">
        <f>+IF('INFORMACION COMPLETA'!B65=0,"-",'INFORMACION COMPLETA'!B65)</f>
        <v>-</v>
      </c>
      <c r="B48" s="458"/>
      <c r="C48" s="458"/>
      <c r="D48" s="458"/>
      <c r="E48" s="458"/>
      <c r="F48" s="458"/>
      <c r="G48" s="458"/>
      <c r="H48" s="458"/>
      <c r="I48" s="458"/>
      <c r="J48" s="458"/>
      <c r="K48" s="458"/>
      <c r="L48" s="458"/>
      <c r="M48" s="458"/>
      <c r="N48" s="458"/>
      <c r="O48" s="458"/>
      <c r="P48" s="458"/>
      <c r="Q48" s="458"/>
      <c r="R48" s="458" t="str">
        <f>+IF('INFORMACION COMPLETA'!B66=0,"-",'INFORMACION COMPLETA'!B66)</f>
        <v>-</v>
      </c>
      <c r="S48" s="458"/>
      <c r="T48" s="458"/>
      <c r="U48" s="458"/>
      <c r="V48" s="458"/>
      <c r="W48" s="458"/>
      <c r="X48" s="458"/>
      <c r="Y48" s="153"/>
    </row>
    <row r="49" spans="1:25">
      <c r="A49" s="434" t="s">
        <v>200</v>
      </c>
      <c r="B49" s="435"/>
      <c r="C49" s="435"/>
      <c r="D49" s="435"/>
      <c r="E49" s="435"/>
      <c r="F49" s="435"/>
      <c r="G49" s="435"/>
      <c r="H49" s="435"/>
      <c r="I49" s="435"/>
      <c r="J49" s="435"/>
      <c r="K49" s="435"/>
      <c r="L49" s="435"/>
      <c r="M49" s="435"/>
      <c r="N49" s="435"/>
      <c r="O49" s="435"/>
      <c r="P49" s="435"/>
      <c r="Q49" s="435"/>
      <c r="R49" s="435"/>
      <c r="S49" s="435"/>
      <c r="T49" s="435"/>
      <c r="U49" s="435"/>
      <c r="V49" s="435"/>
      <c r="W49" s="435"/>
      <c r="X49" s="436"/>
      <c r="Y49" s="153"/>
    </row>
    <row r="50" spans="1:25" ht="18.75" customHeight="1">
      <c r="A50" s="471" t="s">
        <v>201</v>
      </c>
      <c r="B50" s="471"/>
      <c r="C50" s="471"/>
      <c r="D50" s="471"/>
      <c r="E50" s="471"/>
      <c r="F50" s="471"/>
      <c r="G50" s="471"/>
      <c r="H50" s="471"/>
      <c r="I50" s="471"/>
      <c r="J50" s="471"/>
      <c r="K50" s="471"/>
      <c r="L50" s="471"/>
      <c r="M50" s="471"/>
      <c r="N50" s="471"/>
      <c r="O50" s="471"/>
      <c r="P50" s="471"/>
      <c r="Q50" s="471"/>
      <c r="R50" s="471"/>
      <c r="S50" s="471"/>
      <c r="T50" s="471"/>
      <c r="U50" s="471"/>
      <c r="V50" s="471"/>
      <c r="W50" s="471"/>
      <c r="X50" s="471"/>
      <c r="Y50" s="153"/>
    </row>
    <row r="51" spans="1:25">
      <c r="A51" s="189" t="s">
        <v>202</v>
      </c>
      <c r="B51" s="471" t="s">
        <v>203</v>
      </c>
      <c r="C51" s="471"/>
      <c r="D51" s="471"/>
      <c r="E51" s="471"/>
      <c r="F51" s="471"/>
      <c r="G51" s="471"/>
      <c r="H51" s="471"/>
      <c r="I51" s="471"/>
      <c r="J51" s="471"/>
      <c r="K51" s="471"/>
      <c r="L51" s="471"/>
      <c r="M51" s="471"/>
      <c r="N51" s="471"/>
      <c r="O51" s="471"/>
      <c r="P51" s="471"/>
      <c r="Q51" s="471"/>
      <c r="R51" s="471"/>
      <c r="S51" s="471"/>
      <c r="T51" s="471"/>
      <c r="U51" s="471"/>
      <c r="V51" s="471"/>
      <c r="W51" s="471"/>
      <c r="X51" s="471"/>
      <c r="Y51" s="153"/>
    </row>
    <row r="52" spans="1:25">
      <c r="A52" s="189" t="s">
        <v>204</v>
      </c>
      <c r="B52" s="471" t="s">
        <v>205</v>
      </c>
      <c r="C52" s="471"/>
      <c r="D52" s="471"/>
      <c r="E52" s="471"/>
      <c r="F52" s="471"/>
      <c r="G52" s="471"/>
      <c r="H52" s="471"/>
      <c r="I52" s="471"/>
      <c r="J52" s="471"/>
      <c r="K52" s="471"/>
      <c r="L52" s="471"/>
      <c r="M52" s="471"/>
      <c r="N52" s="471"/>
      <c r="O52" s="471"/>
      <c r="P52" s="471"/>
      <c r="Q52" s="471"/>
      <c r="R52" s="471"/>
      <c r="S52" s="471"/>
      <c r="T52" s="471"/>
      <c r="U52" s="471"/>
      <c r="V52" s="471"/>
      <c r="W52" s="471"/>
      <c r="X52" s="471"/>
      <c r="Y52" s="153"/>
    </row>
    <row r="53" spans="1:25">
      <c r="A53" s="190"/>
      <c r="B53" s="471"/>
      <c r="C53" s="471"/>
      <c r="D53" s="471"/>
      <c r="E53" s="471"/>
      <c r="F53" s="471"/>
      <c r="G53" s="471"/>
      <c r="H53" s="471"/>
      <c r="I53" s="471"/>
      <c r="J53" s="471"/>
      <c r="K53" s="471"/>
      <c r="L53" s="471"/>
      <c r="M53" s="471"/>
      <c r="N53" s="471"/>
      <c r="O53" s="471"/>
      <c r="P53" s="471"/>
      <c r="Q53" s="471"/>
      <c r="R53" s="471"/>
      <c r="S53" s="471"/>
      <c r="T53" s="471"/>
      <c r="U53" s="471"/>
      <c r="V53" s="471"/>
      <c r="W53" s="471"/>
      <c r="X53" s="471"/>
      <c r="Y53" s="153"/>
    </row>
    <row r="54" spans="1:25">
      <c r="A54" s="189" t="s">
        <v>206</v>
      </c>
      <c r="B54" s="471" t="s">
        <v>207</v>
      </c>
      <c r="C54" s="471"/>
      <c r="D54" s="471"/>
      <c r="E54" s="471"/>
      <c r="F54" s="471"/>
      <c r="G54" s="471"/>
      <c r="H54" s="471"/>
      <c r="I54" s="471"/>
      <c r="J54" s="471"/>
      <c r="K54" s="471"/>
      <c r="L54" s="471"/>
      <c r="M54" s="471"/>
      <c r="N54" s="471"/>
      <c r="O54" s="471"/>
      <c r="P54" s="471"/>
      <c r="Q54" s="471"/>
      <c r="R54" s="471"/>
      <c r="S54" s="471"/>
      <c r="T54" s="471"/>
      <c r="U54" s="471"/>
      <c r="V54" s="471"/>
      <c r="W54" s="471"/>
      <c r="X54" s="471"/>
      <c r="Y54" s="153"/>
    </row>
    <row r="55" spans="1:25">
      <c r="A55" s="189"/>
      <c r="B55" s="471"/>
      <c r="C55" s="471"/>
      <c r="D55" s="471"/>
      <c r="E55" s="471"/>
      <c r="F55" s="471"/>
      <c r="G55" s="471"/>
      <c r="H55" s="471"/>
      <c r="I55" s="471"/>
      <c r="J55" s="471"/>
      <c r="K55" s="471"/>
      <c r="L55" s="471"/>
      <c r="M55" s="471"/>
      <c r="N55" s="471"/>
      <c r="O55" s="471"/>
      <c r="P55" s="471"/>
      <c r="Q55" s="471"/>
      <c r="R55" s="471"/>
      <c r="S55" s="471"/>
      <c r="T55" s="471"/>
      <c r="U55" s="471"/>
      <c r="V55" s="471"/>
      <c r="W55" s="471"/>
      <c r="X55" s="471"/>
      <c r="Y55" s="153"/>
    </row>
    <row r="56" spans="1:25">
      <c r="A56" s="189"/>
      <c r="B56" s="471"/>
      <c r="C56" s="471"/>
      <c r="D56" s="471"/>
      <c r="E56" s="471"/>
      <c r="F56" s="471"/>
      <c r="G56" s="471"/>
      <c r="H56" s="471"/>
      <c r="I56" s="471"/>
      <c r="J56" s="471"/>
      <c r="K56" s="471"/>
      <c r="L56" s="471"/>
      <c r="M56" s="471"/>
      <c r="N56" s="471"/>
      <c r="O56" s="471"/>
      <c r="P56" s="471"/>
      <c r="Q56" s="471"/>
      <c r="R56" s="471"/>
      <c r="S56" s="471"/>
      <c r="T56" s="471"/>
      <c r="U56" s="471"/>
      <c r="V56" s="471"/>
      <c r="W56" s="471"/>
      <c r="X56" s="471"/>
      <c r="Y56" s="153"/>
    </row>
    <row r="57" spans="1:25" ht="24.75" customHeight="1">
      <c r="A57" s="189" t="s">
        <v>208</v>
      </c>
      <c r="B57" s="471" t="s">
        <v>209</v>
      </c>
      <c r="C57" s="471"/>
      <c r="D57" s="471"/>
      <c r="E57" s="471"/>
      <c r="F57" s="471"/>
      <c r="G57" s="471"/>
      <c r="H57" s="471"/>
      <c r="I57" s="471"/>
      <c r="J57" s="471"/>
      <c r="K57" s="471"/>
      <c r="L57" s="471"/>
      <c r="M57" s="471"/>
      <c r="N57" s="471"/>
      <c r="O57" s="471"/>
      <c r="P57" s="471"/>
      <c r="Q57" s="471"/>
      <c r="R57" s="471"/>
      <c r="S57" s="471"/>
      <c r="T57" s="471"/>
      <c r="U57" s="471"/>
      <c r="V57" s="471"/>
      <c r="W57" s="471"/>
      <c r="X57" s="471"/>
      <c r="Y57" s="153"/>
    </row>
    <row r="58" spans="1:25" ht="16.5" customHeight="1">
      <c r="A58" s="190" t="s">
        <v>210</v>
      </c>
      <c r="B58" s="190"/>
      <c r="C58" s="190"/>
      <c r="D58" s="190"/>
      <c r="E58" s="190"/>
      <c r="F58" s="190"/>
      <c r="G58" s="190"/>
      <c r="H58" s="190"/>
      <c r="I58" s="190"/>
      <c r="J58" s="190"/>
      <c r="K58" s="190"/>
      <c r="L58" s="190"/>
      <c r="M58" s="190"/>
      <c r="N58" s="190"/>
      <c r="O58" s="190"/>
      <c r="P58" s="190"/>
      <c r="Q58" s="190"/>
      <c r="R58" s="190"/>
      <c r="S58" s="190"/>
      <c r="T58" s="190"/>
      <c r="U58" s="190"/>
      <c r="V58" s="190"/>
      <c r="W58" s="190"/>
      <c r="X58" s="190"/>
      <c r="Y58" s="153"/>
    </row>
    <row r="59" spans="1:25">
      <c r="A59" s="472">
        <f>'INFORMACION COMPLETA'!B10</f>
        <v>0</v>
      </c>
      <c r="B59" s="472"/>
      <c r="C59" s="472"/>
      <c r="D59" s="472"/>
      <c r="E59" s="472"/>
      <c r="F59" s="472"/>
      <c r="G59" s="190" t="s">
        <v>211</v>
      </c>
      <c r="H59" s="190"/>
      <c r="I59" s="190"/>
      <c r="J59" s="190"/>
      <c r="K59" s="190"/>
      <c r="L59" s="190"/>
      <c r="M59" s="190"/>
      <c r="N59" s="190"/>
      <c r="O59" s="190"/>
      <c r="P59" s="190"/>
      <c r="Q59" s="190"/>
      <c r="R59" s="190"/>
      <c r="S59" s="190"/>
      <c r="T59" s="190"/>
      <c r="U59" s="190"/>
      <c r="V59" s="190"/>
      <c r="W59" s="190"/>
      <c r="X59" s="190"/>
      <c r="Y59" s="153"/>
    </row>
    <row r="60" spans="1:25">
      <c r="A60" s="473" t="s">
        <v>212</v>
      </c>
      <c r="B60" s="473"/>
      <c r="C60" s="473"/>
      <c r="D60" s="473"/>
      <c r="E60" s="473"/>
      <c r="F60" s="473"/>
      <c r="G60" s="473"/>
      <c r="H60" s="473"/>
      <c r="I60" s="473"/>
      <c r="J60" s="473"/>
      <c r="K60" s="473"/>
      <c r="L60" s="473"/>
      <c r="M60" s="473"/>
      <c r="N60" s="473"/>
      <c r="O60" s="473"/>
      <c r="P60" s="473"/>
      <c r="Q60" s="473"/>
      <c r="R60" s="473"/>
      <c r="S60" s="473"/>
      <c r="T60" s="473"/>
      <c r="U60" s="473"/>
      <c r="V60" s="473"/>
      <c r="W60" s="473"/>
      <c r="X60" s="473"/>
      <c r="Y60" s="153"/>
    </row>
    <row r="61" spans="1:25">
      <c r="A61" s="473" t="s">
        <v>213</v>
      </c>
      <c r="B61" s="473"/>
      <c r="C61" s="473"/>
      <c r="D61" s="473"/>
      <c r="E61" s="473"/>
      <c r="F61" s="473"/>
      <c r="G61" s="473"/>
      <c r="H61" s="473"/>
      <c r="I61" s="473"/>
      <c r="J61" s="473"/>
      <c r="K61" s="473"/>
      <c r="L61" s="473"/>
      <c r="M61" s="473"/>
      <c r="N61" s="473"/>
      <c r="O61" s="473"/>
      <c r="P61" s="473"/>
      <c r="Q61" s="473"/>
      <c r="R61" s="473"/>
      <c r="S61" s="473"/>
      <c r="T61" s="473"/>
      <c r="U61" s="473"/>
      <c r="V61" s="473"/>
      <c r="W61" s="473"/>
      <c r="X61" s="473"/>
      <c r="Y61" s="153"/>
    </row>
    <row r="62" spans="1:25">
      <c r="A62" s="190" t="s">
        <v>214</v>
      </c>
      <c r="B62" s="190"/>
      <c r="C62" s="190"/>
      <c r="D62" s="190"/>
      <c r="E62" s="190"/>
      <c r="F62" s="190"/>
      <c r="G62" s="190"/>
      <c r="H62" s="190"/>
      <c r="I62" s="190"/>
      <c r="J62" s="190"/>
      <c r="K62" s="190"/>
      <c r="L62" s="190"/>
      <c r="M62" s="190"/>
      <c r="N62" s="190"/>
      <c r="O62" s="190"/>
      <c r="P62" s="190"/>
      <c r="Q62" s="190"/>
      <c r="R62" s="190"/>
      <c r="S62" s="190"/>
      <c r="T62" s="190"/>
      <c r="U62" s="190"/>
      <c r="V62" s="190"/>
      <c r="W62" s="190"/>
      <c r="X62" s="190"/>
      <c r="Y62" s="153"/>
    </row>
    <row r="63" spans="1:25">
      <c r="A63" s="474" t="s">
        <v>215</v>
      </c>
      <c r="B63" s="474"/>
      <c r="C63" s="474"/>
      <c r="D63" s="474"/>
      <c r="E63" s="474"/>
      <c r="F63" s="474"/>
      <c r="G63" s="241"/>
      <c r="H63" s="241"/>
      <c r="I63" s="241"/>
      <c r="J63" s="241"/>
      <c r="K63" s="241"/>
      <c r="L63" s="241"/>
      <c r="M63" s="241"/>
      <c r="N63" s="174"/>
      <c r="O63" s="153"/>
      <c r="P63" s="153"/>
      <c r="Q63" s="153"/>
      <c r="R63" s="153"/>
      <c r="S63" s="153"/>
      <c r="T63" s="153"/>
      <c r="U63" s="153"/>
      <c r="V63" s="153"/>
      <c r="W63" s="153"/>
      <c r="X63" s="153"/>
      <c r="Y63" s="153"/>
    </row>
    <row r="64" spans="1:25">
      <c r="A64" s="469" t="s">
        <v>222</v>
      </c>
      <c r="B64" s="469"/>
      <c r="C64" s="469"/>
      <c r="D64" s="469"/>
      <c r="E64" s="469"/>
      <c r="F64" s="469" t="s">
        <v>285</v>
      </c>
      <c r="G64" s="239"/>
      <c r="H64" s="239"/>
      <c r="I64" s="239"/>
      <c r="J64" s="239"/>
      <c r="K64" s="239"/>
      <c r="L64" s="239"/>
      <c r="M64" s="239"/>
      <c r="N64" s="153"/>
      <c r="O64" s="153"/>
      <c r="P64" s="175"/>
      <c r="Q64" s="175"/>
      <c r="R64" s="175"/>
      <c r="S64" s="175"/>
      <c r="T64" s="175"/>
      <c r="U64" s="175"/>
      <c r="V64" s="175"/>
      <c r="W64" s="175"/>
      <c r="X64" s="175"/>
      <c r="Y64" s="153"/>
    </row>
    <row r="65" spans="1:25">
      <c r="A65" s="469"/>
      <c r="B65" s="469"/>
      <c r="C65" s="469"/>
      <c r="D65" s="469"/>
      <c r="E65" s="469"/>
      <c r="F65" s="469"/>
      <c r="G65" s="239"/>
      <c r="H65" s="239"/>
      <c r="I65" s="239"/>
      <c r="J65" s="239"/>
      <c r="K65" s="239"/>
      <c r="L65" s="239"/>
      <c r="M65" s="239"/>
      <c r="N65" s="153"/>
      <c r="O65" s="153"/>
      <c r="P65" s="175"/>
      <c r="Q65" s="175"/>
      <c r="R65" s="175"/>
      <c r="S65" s="175"/>
      <c r="T65" s="175"/>
      <c r="U65" s="175"/>
      <c r="V65" s="175"/>
      <c r="W65" s="175"/>
      <c r="X65" s="175"/>
      <c r="Y65" s="153"/>
    </row>
    <row r="66" spans="1:25">
      <c r="A66" s="470">
        <f>'INFORMACION COMPLETA'!B16</f>
        <v>0</v>
      </c>
      <c r="B66" s="470"/>
      <c r="C66" s="470"/>
      <c r="D66" s="470"/>
      <c r="E66" s="470"/>
      <c r="F66" s="304">
        <f>'COTIZADOR Y TAE INTEGRADO'!C23</f>
        <v>4.4999999999999998E-2</v>
      </c>
      <c r="G66" s="240"/>
      <c r="H66" s="240"/>
      <c r="I66" s="240"/>
      <c r="J66" s="240"/>
      <c r="K66" s="240"/>
      <c r="L66" s="240"/>
      <c r="M66" s="240"/>
      <c r="N66" s="153"/>
      <c r="O66" s="153"/>
      <c r="P66" s="456" t="s">
        <v>216</v>
      </c>
      <c r="Q66" s="456"/>
      <c r="R66" s="456"/>
      <c r="S66" s="456"/>
      <c r="T66" s="456"/>
      <c r="U66" s="456"/>
      <c r="V66" s="456"/>
      <c r="W66" s="456"/>
      <c r="X66" s="456"/>
      <c r="Y66" s="153"/>
    </row>
    <row r="67" spans="1:25">
      <c r="A67" s="153"/>
      <c r="B67" s="153"/>
      <c r="C67" s="153"/>
      <c r="D67" s="153"/>
      <c r="E67" s="153"/>
      <c r="F67" s="153"/>
      <c r="G67" s="153"/>
      <c r="H67" s="153"/>
      <c r="I67" s="153"/>
      <c r="J67" s="153"/>
      <c r="K67" s="153"/>
      <c r="L67" s="153"/>
      <c r="M67" s="153"/>
      <c r="N67" s="153"/>
      <c r="O67" s="153"/>
      <c r="P67" s="153"/>
      <c r="Q67" s="153"/>
      <c r="R67" s="153"/>
      <c r="S67" s="153"/>
      <c r="T67" s="153"/>
      <c r="U67" s="153"/>
      <c r="V67" s="153"/>
      <c r="W67" s="153"/>
      <c r="X67" s="153"/>
      <c r="Y67" s="153"/>
    </row>
    <row r="68" spans="1:25"/>
    <row r="69" spans="1:25"/>
    <row r="70" spans="1:25"/>
    <row r="71" spans="1:25"/>
    <row r="72" spans="1:25"/>
    <row r="73" spans="1:25"/>
    <row r="74" spans="1:25"/>
    <row r="75" spans="1:25"/>
    <row r="76" spans="1:25"/>
    <row r="77" spans="1:25"/>
    <row r="78" spans="1:25"/>
    <row r="79" spans="1:25"/>
    <row r="80" spans="1:25"/>
    <row r="81"/>
  </sheetData>
  <sheetProtection algorithmName="SHA-512" hashValue="vs1WfmCfYQmGIzYXtkJLS8N8h7AVfc1sCkLGgd/JmT4Uar9VSGR17SHu6cEuG0no54JTjTLzUvYc3e7ctuybrQ==" saltValue="ZJ2MhAXvYPAyBKU1/rjC8w==" spinCount="100000" sheet="1" objects="1" scenarios="1"/>
  <mergeCells count="112">
    <mergeCell ref="D2:X2"/>
    <mergeCell ref="D3:X3"/>
    <mergeCell ref="O4:X4"/>
    <mergeCell ref="A6:X6"/>
    <mergeCell ref="A8:G8"/>
    <mergeCell ref="H8:O8"/>
    <mergeCell ref="P8:Q8"/>
    <mergeCell ref="V8:W8"/>
    <mergeCell ref="E7:F7"/>
    <mergeCell ref="A7:D7"/>
    <mergeCell ref="H7:I7"/>
    <mergeCell ref="V20:X20"/>
    <mergeCell ref="H20:S20"/>
    <mergeCell ref="A24:X24"/>
    <mergeCell ref="A23:C23"/>
    <mergeCell ref="A9:G9"/>
    <mergeCell ref="H9:O9"/>
    <mergeCell ref="P9:X9"/>
    <mergeCell ref="A10:G12"/>
    <mergeCell ref="H10:O12"/>
    <mergeCell ref="W10:W12"/>
    <mergeCell ref="R10:S12"/>
    <mergeCell ref="Q21:X21"/>
    <mergeCell ref="A22:C22"/>
    <mergeCell ref="M22:P22"/>
    <mergeCell ref="Q22:X22"/>
    <mergeCell ref="A13:D13"/>
    <mergeCell ref="E13:X13"/>
    <mergeCell ref="A15:X15"/>
    <mergeCell ref="B17:E17"/>
    <mergeCell ref="H17:M17"/>
    <mergeCell ref="N17:O17"/>
    <mergeCell ref="P17:X17"/>
    <mergeCell ref="A14:X14"/>
    <mergeCell ref="A18:X18"/>
    <mergeCell ref="C35:X35"/>
    <mergeCell ref="C37:X37"/>
    <mergeCell ref="A39:E39"/>
    <mergeCell ref="F39:K39"/>
    <mergeCell ref="L39:Q39"/>
    <mergeCell ref="R39:X39"/>
    <mergeCell ref="A30:X30"/>
    <mergeCell ref="M29:N29"/>
    <mergeCell ref="O29:Q29"/>
    <mergeCell ref="A32:X33"/>
    <mergeCell ref="A34:X34"/>
    <mergeCell ref="R29:U29"/>
    <mergeCell ref="V29:X29"/>
    <mergeCell ref="E29:L29"/>
    <mergeCell ref="A29:D29"/>
    <mergeCell ref="A31:X31"/>
    <mergeCell ref="A1:Y1"/>
    <mergeCell ref="I22:K22"/>
    <mergeCell ref="F22:G22"/>
    <mergeCell ref="P10:P12"/>
    <mergeCell ref="F16:I16"/>
    <mergeCell ref="A64:E65"/>
    <mergeCell ref="A66:E66"/>
    <mergeCell ref="F64:F65"/>
    <mergeCell ref="B54:X56"/>
    <mergeCell ref="B57:X57"/>
    <mergeCell ref="A59:F59"/>
    <mergeCell ref="A60:X60"/>
    <mergeCell ref="A61:X61"/>
    <mergeCell ref="A63:F63"/>
    <mergeCell ref="A48:Q48"/>
    <mergeCell ref="R48:X48"/>
    <mergeCell ref="A49:X49"/>
    <mergeCell ref="A50:X50"/>
    <mergeCell ref="B51:X51"/>
    <mergeCell ref="B52:X53"/>
    <mergeCell ref="A43:X43"/>
    <mergeCell ref="A45:Q45"/>
    <mergeCell ref="R45:X45"/>
    <mergeCell ref="F20:G20"/>
    <mergeCell ref="P66:X66"/>
    <mergeCell ref="A46:Q46"/>
    <mergeCell ref="R46:X46"/>
    <mergeCell ref="A47:Q47"/>
    <mergeCell ref="R47:X47"/>
    <mergeCell ref="A40:E40"/>
    <mergeCell ref="F40:K40"/>
    <mergeCell ref="L40:Q40"/>
    <mergeCell ref="R40:X40"/>
    <mergeCell ref="A41:E41"/>
    <mergeCell ref="F41:K41"/>
    <mergeCell ref="L41:Q41"/>
    <mergeCell ref="R41:X41"/>
    <mergeCell ref="A27:D27"/>
    <mergeCell ref="T25:W25"/>
    <mergeCell ref="E27:S27"/>
    <mergeCell ref="W27:X27"/>
    <mergeCell ref="V28:X28"/>
    <mergeCell ref="N16:X16"/>
    <mergeCell ref="A28:D28"/>
    <mergeCell ref="E28:S28"/>
    <mergeCell ref="H25:K25"/>
    <mergeCell ref="A26:X26"/>
    <mergeCell ref="F25:G25"/>
    <mergeCell ref="T28:U28"/>
    <mergeCell ref="L25:M25"/>
    <mergeCell ref="T19:U19"/>
    <mergeCell ref="T20:U20"/>
    <mergeCell ref="T27:V27"/>
    <mergeCell ref="D23:X23"/>
    <mergeCell ref="C25:E25"/>
    <mergeCell ref="C21:E21"/>
    <mergeCell ref="F21:I21"/>
    <mergeCell ref="A21:B21"/>
    <mergeCell ref="F19:S19"/>
    <mergeCell ref="V19:X19"/>
    <mergeCell ref="B20:E20"/>
  </mergeCells>
  <pageMargins left="0.70866141732283472" right="0.70866141732283472" top="0.74803149606299213" bottom="0.74803149606299213" header="0.31496062992125984" footer="0.31496062992125984"/>
  <pageSetup paperSize="9" scale="7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51054-1349-40D0-B26C-D772BBD20CA6}">
  <sheetPr codeName="Hoja5"/>
  <dimension ref="A1:J75"/>
  <sheetViews>
    <sheetView showGridLines="0" topLeftCell="A7" zoomScaleNormal="100" zoomScaleSheetLayoutView="106" workbookViewId="0">
      <selection activeCell="A26" sqref="A26"/>
    </sheetView>
  </sheetViews>
  <sheetFormatPr baseColWidth="10" defaultColWidth="0" defaultRowHeight="12.75" zeroHeight="1"/>
  <cols>
    <col min="1" max="1" width="4.42578125" customWidth="1"/>
    <col min="2" max="2" width="12.7109375" customWidth="1"/>
    <col min="3" max="3" width="15.140625" customWidth="1"/>
    <col min="4" max="10" width="11.42578125" customWidth="1"/>
    <col min="11" max="16384" width="11.42578125" hidden="1"/>
  </cols>
  <sheetData>
    <row r="1" spans="1:10">
      <c r="A1" s="591"/>
      <c r="B1" s="591"/>
      <c r="C1" s="244"/>
      <c r="D1" s="244"/>
      <c r="E1" s="244"/>
      <c r="F1" s="247"/>
      <c r="G1" s="247"/>
      <c r="H1" s="248"/>
      <c r="I1" s="191" t="s">
        <v>222</v>
      </c>
      <c r="J1" s="192"/>
    </row>
    <row r="2" spans="1:10">
      <c r="A2" s="245"/>
      <c r="B2" s="246"/>
      <c r="C2" s="244"/>
      <c r="D2" s="244"/>
      <c r="E2" s="244"/>
      <c r="F2" s="247"/>
      <c r="G2" s="247"/>
      <c r="H2" s="248"/>
      <c r="I2" s="592">
        <f>'INFORMACION COMPLETA'!B16</f>
        <v>0</v>
      </c>
      <c r="J2" s="592"/>
    </row>
    <row r="3" spans="1:10">
      <c r="A3" s="245"/>
      <c r="B3" s="246"/>
      <c r="C3" s="244"/>
      <c r="D3" s="244"/>
      <c r="E3" s="244"/>
      <c r="F3" s="247"/>
      <c r="G3" s="247"/>
      <c r="H3" s="248"/>
      <c r="I3" s="248"/>
      <c r="J3" s="248"/>
    </row>
    <row r="4" spans="1:10">
      <c r="A4" s="245"/>
      <c r="B4" s="245"/>
      <c r="C4" s="245"/>
      <c r="D4" s="245"/>
      <c r="E4" s="245"/>
      <c r="F4" s="245"/>
      <c r="G4" s="245"/>
      <c r="H4" s="245"/>
      <c r="I4" s="245"/>
      <c r="J4" s="245"/>
    </row>
    <row r="5" spans="1:10" ht="15.75">
      <c r="A5" s="593"/>
      <c r="B5" s="593"/>
      <c r="C5" s="593"/>
      <c r="D5" s="593"/>
      <c r="E5" s="593"/>
      <c r="F5" s="593"/>
      <c r="G5" s="593"/>
      <c r="H5" s="593"/>
      <c r="I5" s="593"/>
      <c r="J5" s="593"/>
    </row>
    <row r="6" spans="1:10" ht="14.25">
      <c r="A6" s="594" t="s">
        <v>223</v>
      </c>
      <c r="B6" s="594"/>
      <c r="C6" s="594"/>
      <c r="D6" s="594"/>
      <c r="E6" s="594"/>
      <c r="F6" s="594"/>
      <c r="G6" s="594"/>
      <c r="H6" s="594"/>
      <c r="I6" s="594"/>
      <c r="J6" s="594"/>
    </row>
    <row r="7" spans="1:10">
      <c r="A7" s="193"/>
      <c r="B7" s="194"/>
      <c r="C7" s="195"/>
      <c r="D7" s="195"/>
      <c r="E7" s="195"/>
      <c r="F7" s="196"/>
      <c r="G7" s="196"/>
      <c r="H7" s="196"/>
      <c r="I7" s="196"/>
      <c r="J7" s="197"/>
    </row>
    <row r="8" spans="1:10">
      <c r="A8" s="245"/>
      <c r="B8" s="595"/>
      <c r="C8" s="595"/>
      <c r="D8" s="595"/>
      <c r="E8" s="595"/>
      <c r="F8" s="595"/>
      <c r="G8" s="595"/>
      <c r="H8" s="595"/>
      <c r="I8" s="595"/>
      <c r="J8" s="595"/>
    </row>
    <row r="9" spans="1:10">
      <c r="A9" s="245"/>
      <c r="B9" s="249"/>
      <c r="C9" s="249"/>
      <c r="D9" s="249"/>
      <c r="E9" s="249"/>
      <c r="F9" s="249"/>
      <c r="G9" s="249"/>
      <c r="H9" s="249"/>
      <c r="I9" s="249"/>
      <c r="J9" s="249"/>
    </row>
    <row r="10" spans="1:10">
      <c r="A10" s="198" t="s">
        <v>224</v>
      </c>
      <c r="B10" s="199" t="s">
        <v>225</v>
      </c>
      <c r="C10" s="589" t="s">
        <v>78</v>
      </c>
      <c r="D10" s="589"/>
      <c r="E10" s="589"/>
      <c r="F10" s="200" t="s">
        <v>226</v>
      </c>
      <c r="G10" s="201"/>
      <c r="H10" s="590">
        <f>'INFORMACION COMPLETA'!B13</f>
        <v>46043</v>
      </c>
      <c r="I10" s="590"/>
      <c r="J10" s="590"/>
    </row>
    <row r="11" spans="1:10">
      <c r="A11" s="245"/>
      <c r="B11" s="249"/>
      <c r="C11" s="249"/>
      <c r="D11" s="249"/>
      <c r="E11" s="249"/>
      <c r="F11" s="249"/>
      <c r="G11" s="249"/>
      <c r="H11" s="249"/>
      <c r="I11" s="249"/>
      <c r="J11" s="249"/>
    </row>
    <row r="12" spans="1:10">
      <c r="A12" s="202" t="s">
        <v>227</v>
      </c>
      <c r="B12" s="580" t="s">
        <v>228</v>
      </c>
      <c r="C12" s="580"/>
      <c r="D12" s="580"/>
      <c r="E12" s="580"/>
      <c r="F12" s="580"/>
      <c r="G12" s="580"/>
      <c r="H12" s="580"/>
      <c r="I12" s="580"/>
      <c r="J12" s="580"/>
    </row>
    <row r="13" spans="1:10">
      <c r="A13" s="203">
        <v>3.1</v>
      </c>
      <c r="B13" s="204" t="s">
        <v>229</v>
      </c>
      <c r="C13" s="205"/>
      <c r="D13" s="581" t="s">
        <v>116</v>
      </c>
      <c r="E13" s="581"/>
      <c r="F13" s="581"/>
      <c r="G13" s="581"/>
      <c r="H13" s="581"/>
      <c r="I13" s="581"/>
      <c r="J13" s="581"/>
    </row>
    <row r="14" spans="1:10">
      <c r="A14" s="203">
        <v>3.2</v>
      </c>
      <c r="B14" s="204" t="s">
        <v>230</v>
      </c>
      <c r="C14" s="204"/>
      <c r="D14" s="204"/>
      <c r="E14" s="204"/>
      <c r="F14" s="204"/>
      <c r="G14" s="205"/>
      <c r="H14" s="206" t="s">
        <v>231</v>
      </c>
      <c r="I14" s="206"/>
      <c r="J14" s="206"/>
    </row>
    <row r="15" spans="1:10">
      <c r="A15" s="582" t="str">
        <f>('INFORMACION COMPLETA'!B15)</f>
        <v>COBAN</v>
      </c>
      <c r="B15" s="582"/>
      <c r="C15" s="582"/>
      <c r="D15" s="582"/>
      <c r="E15" s="582"/>
      <c r="F15" s="582"/>
      <c r="G15" s="582"/>
      <c r="H15" s="583">
        <f>('INFORMACION COMPLETA'!B14)</f>
        <v>15</v>
      </c>
      <c r="I15" s="583"/>
      <c r="J15" s="583"/>
    </row>
    <row r="16" spans="1:10">
      <c r="A16" s="245"/>
      <c r="B16" s="249"/>
      <c r="C16" s="249"/>
      <c r="D16" s="249"/>
      <c r="E16" s="249"/>
      <c r="F16" s="249"/>
      <c r="G16" s="249"/>
      <c r="H16" s="249"/>
      <c r="I16" s="249"/>
      <c r="J16" s="249"/>
    </row>
    <row r="17" spans="1:10">
      <c r="A17" s="202" t="s">
        <v>232</v>
      </c>
      <c r="B17" s="580" t="s">
        <v>233</v>
      </c>
      <c r="C17" s="580"/>
      <c r="D17" s="580"/>
      <c r="E17" s="580"/>
      <c r="F17" s="580"/>
      <c r="G17" s="580"/>
      <c r="H17" s="580"/>
      <c r="I17" s="580"/>
      <c r="J17" s="580"/>
    </row>
    <row r="18" spans="1:10">
      <c r="A18" s="203">
        <v>4.0999999999999996</v>
      </c>
      <c r="B18" s="204" t="s">
        <v>234</v>
      </c>
      <c r="C18" s="205"/>
      <c r="D18" s="207" t="s">
        <v>235</v>
      </c>
      <c r="E18" s="204"/>
      <c r="F18" s="204"/>
      <c r="G18" s="205"/>
      <c r="H18" s="207" t="s">
        <v>236</v>
      </c>
      <c r="I18" s="204"/>
      <c r="J18" s="205"/>
    </row>
    <row r="19" spans="1:10">
      <c r="A19" s="584">
        <f>'INFORMACION COMPLETA'!B20</f>
        <v>0</v>
      </c>
      <c r="B19" s="584"/>
      <c r="C19" s="584"/>
      <c r="D19" s="581">
        <f>'INFORMACION COMPLETA'!B21</f>
        <v>0</v>
      </c>
      <c r="E19" s="581"/>
      <c r="F19" s="581"/>
      <c r="G19" s="581"/>
      <c r="H19" s="581">
        <f>'INFORMACION COMPLETA'!B22</f>
        <v>0</v>
      </c>
      <c r="I19" s="581"/>
      <c r="J19" s="581"/>
    </row>
    <row r="20" spans="1:10">
      <c r="A20" s="203"/>
      <c r="B20" s="204" t="s">
        <v>237</v>
      </c>
      <c r="C20" s="205"/>
      <c r="D20" s="207" t="s">
        <v>238</v>
      </c>
      <c r="E20" s="204"/>
      <c r="F20" s="204"/>
      <c r="G20" s="205"/>
      <c r="H20" s="207" t="s">
        <v>239</v>
      </c>
      <c r="I20" s="204"/>
      <c r="J20" s="205"/>
    </row>
    <row r="21" spans="1:10">
      <c r="A21" s="584">
        <f>'INFORMACION COMPLETA'!B17</f>
        <v>0</v>
      </c>
      <c r="B21" s="584"/>
      <c r="C21" s="584"/>
      <c r="D21" s="585">
        <f>'INFORMACION COMPLETA'!B18</f>
        <v>0</v>
      </c>
      <c r="E21" s="585"/>
      <c r="F21" s="585"/>
      <c r="G21" s="585"/>
      <c r="H21" s="581">
        <f>'INFORMACION COMPLETA'!B19</f>
        <v>0</v>
      </c>
      <c r="I21" s="581"/>
      <c r="J21" s="581"/>
    </row>
    <row r="22" spans="1:10">
      <c r="A22" s="203">
        <v>4.2</v>
      </c>
      <c r="B22" s="205" t="s">
        <v>240</v>
      </c>
      <c r="C22" s="206"/>
      <c r="D22" s="581"/>
      <c r="E22" s="581"/>
      <c r="F22" s="581"/>
      <c r="G22" s="581"/>
      <c r="H22" s="581"/>
      <c r="I22" s="581"/>
      <c r="J22" s="581"/>
    </row>
    <row r="23" spans="1:10">
      <c r="A23" s="208">
        <v>4.3</v>
      </c>
      <c r="B23" s="209" t="s">
        <v>241</v>
      </c>
      <c r="C23" s="210"/>
      <c r="D23" s="210"/>
      <c r="E23" s="210"/>
      <c r="F23" s="210"/>
      <c r="G23" s="210"/>
      <c r="H23" s="210"/>
      <c r="I23" s="210"/>
      <c r="J23" s="192"/>
    </row>
    <row r="24" spans="1:10">
      <c r="A24" s="586">
        <f>'INFORMACION COMPLETA'!B27</f>
        <v>0</v>
      </c>
      <c r="B24" s="587"/>
      <c r="C24" s="587"/>
      <c r="D24" s="587"/>
      <c r="E24" s="587"/>
      <c r="F24" s="587"/>
      <c r="G24" s="587"/>
      <c r="H24" s="587"/>
      <c r="I24" s="587"/>
      <c r="J24" s="588"/>
    </row>
    <row r="25" spans="1:10">
      <c r="A25" s="578">
        <f>'INFORMACION COMPLETA'!B28</f>
        <v>0</v>
      </c>
      <c r="B25" s="579"/>
      <c r="C25" s="563" t="str">
        <f>CONCATENATE('INFORMACION COMPLETA'!A30,"  ",'INFORMACION COMPLETA'!B30)</f>
        <v xml:space="preserve">Departamento:  </v>
      </c>
      <c r="D25" s="563"/>
      <c r="E25" s="563"/>
      <c r="F25" s="563" t="str">
        <f>CONCATENATE('INFORMACION COMPLETA'!A29,"  ",'INFORMACION COMPLETA'!B29)</f>
        <v xml:space="preserve">Municipio:  </v>
      </c>
      <c r="G25" s="563"/>
      <c r="H25" s="563"/>
      <c r="I25" s="563" t="s">
        <v>381</v>
      </c>
      <c r="J25" s="563"/>
    </row>
    <row r="26" spans="1:10">
      <c r="A26" s="245"/>
      <c r="B26" s="249"/>
      <c r="C26" s="249"/>
      <c r="D26" s="249"/>
      <c r="E26" s="249"/>
      <c r="F26" s="249"/>
      <c r="G26" s="249"/>
      <c r="H26" s="249"/>
      <c r="I26" s="249"/>
      <c r="J26" s="249"/>
    </row>
    <row r="27" spans="1:10">
      <c r="A27" s="202" t="s">
        <v>242</v>
      </c>
      <c r="B27" s="568" t="s">
        <v>243</v>
      </c>
      <c r="C27" s="568"/>
      <c r="D27" s="568"/>
      <c r="E27" s="568"/>
      <c r="F27" s="568"/>
      <c r="G27" s="568"/>
      <c r="H27" s="568"/>
      <c r="I27" s="568"/>
      <c r="J27" s="568"/>
    </row>
    <row r="28" spans="1:10">
      <c r="A28" s="203">
        <v>5.0999999999999996</v>
      </c>
      <c r="B28" s="204" t="s">
        <v>244</v>
      </c>
      <c r="C28" s="204"/>
      <c r="D28" s="204"/>
      <c r="E28" s="205"/>
      <c r="F28" s="191" t="s">
        <v>245</v>
      </c>
      <c r="G28" s="211"/>
      <c r="H28" s="210"/>
      <c r="I28" s="210"/>
      <c r="J28" s="212"/>
    </row>
    <row r="29" spans="1:10" ht="14.25">
      <c r="A29" s="569" t="s">
        <v>394</v>
      </c>
      <c r="B29" s="569"/>
      <c r="C29" s="569"/>
      <c r="D29" s="569"/>
      <c r="E29" s="569"/>
      <c r="F29" s="570" t="str">
        <f>SOLICITUD!A10</f>
        <v>BACK TO BACK</v>
      </c>
      <c r="G29" s="570"/>
      <c r="H29" s="570"/>
      <c r="I29" s="570"/>
      <c r="J29" s="570"/>
    </row>
    <row r="30" spans="1:10">
      <c r="A30" s="203">
        <v>5.3</v>
      </c>
      <c r="B30" s="205" t="s">
        <v>246</v>
      </c>
      <c r="C30" s="213" t="s">
        <v>247</v>
      </c>
      <c r="D30" s="214"/>
      <c r="E30" s="214"/>
      <c r="F30" s="215" t="s">
        <v>248</v>
      </c>
      <c r="G30" s="214"/>
      <c r="H30" s="213"/>
      <c r="I30" s="214"/>
      <c r="J30" s="214"/>
    </row>
    <row r="31" spans="1:10">
      <c r="A31" s="571" t="s">
        <v>379</v>
      </c>
      <c r="B31" s="571"/>
      <c r="C31" s="352" t="s">
        <v>380</v>
      </c>
      <c r="D31" s="353" t="s">
        <v>249</v>
      </c>
      <c r="E31" s="354"/>
      <c r="F31" s="572"/>
      <c r="G31" s="572"/>
      <c r="H31" s="572"/>
      <c r="I31" s="572"/>
      <c r="J31" s="572"/>
    </row>
    <row r="32" spans="1:10">
      <c r="A32" s="216">
        <v>5.6</v>
      </c>
      <c r="B32" s="217" t="s">
        <v>250</v>
      </c>
      <c r="C32" s="218"/>
      <c r="D32" s="219"/>
      <c r="E32" s="220"/>
      <c r="F32" s="221" t="s">
        <v>251</v>
      </c>
      <c r="G32" s="222"/>
      <c r="H32" s="222"/>
      <c r="I32" s="222"/>
      <c r="J32" s="220"/>
    </row>
    <row r="33" spans="1:10">
      <c r="A33" s="573">
        <f>'COTIZADOR Y TAE INTEGRADO'!E23</f>
        <v>10000</v>
      </c>
      <c r="B33" s="573"/>
      <c r="C33" s="573"/>
      <c r="D33" s="573"/>
      <c r="E33" s="573"/>
      <c r="F33" s="573">
        <f>'COTIZADOR Y TAE INTEGRADO'!H28</f>
        <v>436.47811552084369</v>
      </c>
      <c r="G33" s="573"/>
      <c r="H33" s="573"/>
      <c r="I33" s="573"/>
      <c r="J33" s="573"/>
    </row>
    <row r="34" spans="1:10">
      <c r="A34" s="223">
        <v>5.8</v>
      </c>
      <c r="B34" s="209" t="s">
        <v>252</v>
      </c>
      <c r="C34" s="209"/>
      <c r="D34" s="209"/>
      <c r="E34" s="209"/>
      <c r="F34" s="209"/>
      <c r="G34" s="209"/>
      <c r="H34" s="209"/>
      <c r="I34" s="209"/>
      <c r="J34" s="224"/>
    </row>
    <row r="35" spans="1:10">
      <c r="A35" s="574" t="str">
        <f>'INFORMACION COMPLETA'!B76</f>
        <v>CONSOLIDACION DE DEUDAS Y LIBRE DISPONIBILIDAD</v>
      </c>
      <c r="B35" s="574"/>
      <c r="C35" s="574"/>
      <c r="D35" s="574"/>
      <c r="E35" s="574"/>
      <c r="F35" s="574"/>
      <c r="G35" s="574"/>
      <c r="H35" s="574"/>
      <c r="I35" s="574"/>
      <c r="J35" s="574"/>
    </row>
    <row r="36" spans="1:10">
      <c r="A36" s="225">
        <v>5.9</v>
      </c>
      <c r="B36" s="209" t="s">
        <v>253</v>
      </c>
      <c r="C36" s="209"/>
      <c r="D36" s="209"/>
      <c r="E36" s="209"/>
      <c r="F36" s="209"/>
      <c r="G36" s="209"/>
      <c r="H36" s="209"/>
      <c r="I36" s="209"/>
      <c r="J36" s="224"/>
    </row>
    <row r="37" spans="1:10">
      <c r="A37" s="242" t="s">
        <v>395</v>
      </c>
      <c r="B37" s="226"/>
      <c r="C37" s="226" t="s">
        <v>254</v>
      </c>
      <c r="D37" s="226"/>
      <c r="E37" s="226" t="s">
        <v>255</v>
      </c>
      <c r="F37" s="226"/>
      <c r="G37" s="226" t="s">
        <v>256</v>
      </c>
      <c r="H37" s="226"/>
      <c r="I37" s="226" t="s">
        <v>257</v>
      </c>
      <c r="J37" s="227"/>
    </row>
    <row r="38" spans="1:10">
      <c r="A38" s="243" t="s">
        <v>258</v>
      </c>
      <c r="B38" s="228"/>
      <c r="C38" s="228" t="s">
        <v>259</v>
      </c>
      <c r="D38" s="228"/>
      <c r="E38" s="228" t="s">
        <v>260</v>
      </c>
      <c r="F38" s="228"/>
      <c r="G38" s="228" t="s">
        <v>261</v>
      </c>
      <c r="H38" s="228"/>
      <c r="I38" s="228" t="s">
        <v>262</v>
      </c>
      <c r="J38" s="229"/>
    </row>
    <row r="39" spans="1:10">
      <c r="A39" s="243" t="s">
        <v>263</v>
      </c>
      <c r="B39" s="228"/>
      <c r="C39" s="228" t="s">
        <v>264</v>
      </c>
      <c r="D39" s="228"/>
      <c r="E39" s="228" t="s">
        <v>265</v>
      </c>
      <c r="F39" s="228"/>
      <c r="G39" s="228" t="s">
        <v>266</v>
      </c>
      <c r="H39" s="228"/>
      <c r="I39" s="228" t="s">
        <v>267</v>
      </c>
      <c r="J39" s="229"/>
    </row>
    <row r="40" spans="1:10" ht="13.5" thickBot="1">
      <c r="A40" s="243" t="s">
        <v>268</v>
      </c>
      <c r="B40" s="228"/>
      <c r="C40" s="230" t="s">
        <v>269</v>
      </c>
      <c r="D40" s="228"/>
      <c r="E40" s="228"/>
      <c r="F40" s="575"/>
      <c r="G40" s="575"/>
      <c r="H40" s="575"/>
      <c r="I40" s="575"/>
      <c r="J40" s="575"/>
    </row>
    <row r="41" spans="1:10" ht="13.5" thickBot="1">
      <c r="A41" s="243" t="s">
        <v>270</v>
      </c>
      <c r="B41" s="228"/>
      <c r="C41" s="228"/>
      <c r="D41" s="230"/>
      <c r="E41" s="230" t="s">
        <v>271</v>
      </c>
      <c r="F41" s="231"/>
      <c r="G41" s="576"/>
      <c r="H41" s="576"/>
      <c r="I41" s="576"/>
      <c r="J41" s="576"/>
    </row>
    <row r="42" spans="1:10" ht="13.5" thickBot="1">
      <c r="A42" s="243" t="s">
        <v>272</v>
      </c>
      <c r="B42" s="228"/>
      <c r="C42" s="575"/>
      <c r="D42" s="575"/>
      <c r="E42" s="575"/>
      <c r="F42" s="575"/>
      <c r="G42" s="575"/>
      <c r="H42" s="575"/>
      <c r="I42" s="575"/>
      <c r="J42" s="575"/>
    </row>
    <row r="43" spans="1:10">
      <c r="A43" s="250"/>
      <c r="B43" s="251"/>
      <c r="C43" s="252"/>
      <c r="D43" s="253"/>
      <c r="E43" s="253"/>
      <c r="F43" s="253"/>
      <c r="G43" s="253"/>
      <c r="H43" s="253"/>
      <c r="I43" s="253"/>
      <c r="J43" s="254"/>
    </row>
    <row r="44" spans="1:10">
      <c r="A44" s="232" t="s">
        <v>273</v>
      </c>
      <c r="B44" s="313" t="s">
        <v>356</v>
      </c>
      <c r="C44" s="314"/>
      <c r="D44" s="315"/>
      <c r="E44" s="315"/>
      <c r="F44" s="315"/>
      <c r="G44" s="316"/>
      <c r="H44" s="317"/>
      <c r="I44" s="318" t="s">
        <v>274</v>
      </c>
      <c r="J44" s="319" t="s">
        <v>354</v>
      </c>
    </row>
    <row r="45" spans="1:10">
      <c r="A45" s="233"/>
      <c r="B45" s="320" t="s">
        <v>275</v>
      </c>
      <c r="C45" s="321"/>
      <c r="D45" s="321"/>
      <c r="E45" s="322"/>
      <c r="F45" s="323"/>
      <c r="G45" s="320"/>
      <c r="H45" s="318" t="s">
        <v>355</v>
      </c>
      <c r="I45" s="324" t="s">
        <v>249</v>
      </c>
      <c r="J45" s="325"/>
    </row>
    <row r="46" spans="1:10" ht="18.75" customHeight="1">
      <c r="A46" s="208">
        <v>5.1100000000000003</v>
      </c>
      <c r="B46" s="577" t="s">
        <v>357</v>
      </c>
      <c r="C46" s="577"/>
      <c r="D46" s="577"/>
      <c r="E46" s="577"/>
      <c r="F46" s="577"/>
      <c r="G46" s="577"/>
      <c r="H46" s="577"/>
      <c r="I46" s="326" t="s">
        <v>274</v>
      </c>
      <c r="J46" s="319" t="s">
        <v>354</v>
      </c>
    </row>
    <row r="47" spans="1:10" ht="15" customHeight="1">
      <c r="A47" s="234" t="s">
        <v>276</v>
      </c>
      <c r="B47" s="235" t="s">
        <v>277</v>
      </c>
      <c r="C47" s="236"/>
      <c r="D47" s="236"/>
      <c r="E47" s="236"/>
      <c r="F47" s="236"/>
      <c r="G47" s="236"/>
      <c r="H47" s="236"/>
      <c r="I47" s="236"/>
      <c r="J47" s="237"/>
    </row>
    <row r="48" spans="1:10" ht="18.75" customHeight="1">
      <c r="A48" s="238" t="s">
        <v>278</v>
      </c>
      <c r="B48" s="567" t="s">
        <v>279</v>
      </c>
      <c r="C48" s="567"/>
      <c r="D48" s="567"/>
      <c r="E48" s="567"/>
      <c r="F48" s="567"/>
      <c r="G48" s="567"/>
      <c r="H48" s="567"/>
      <c r="I48" s="567"/>
      <c r="J48" s="567"/>
    </row>
    <row r="49" spans="1:10">
      <c r="A49" s="255"/>
      <c r="B49" s="256"/>
      <c r="C49" s="256"/>
      <c r="D49" s="256"/>
      <c r="E49" s="256"/>
      <c r="F49" s="256"/>
      <c r="G49" s="256"/>
      <c r="H49" s="256"/>
      <c r="I49" s="256"/>
      <c r="J49" s="257"/>
    </row>
    <row r="50" spans="1:10">
      <c r="A50" s="202" t="s">
        <v>280</v>
      </c>
      <c r="B50" s="565" t="s">
        <v>281</v>
      </c>
      <c r="C50" s="565"/>
      <c r="D50" s="565"/>
      <c r="E50" s="565"/>
      <c r="F50" s="565"/>
      <c r="G50" s="565"/>
      <c r="H50" s="565"/>
      <c r="I50" s="565"/>
      <c r="J50" s="565"/>
    </row>
    <row r="51" spans="1:10">
      <c r="A51" s="566" t="str">
        <f>+IF('INFORMACION COMPLETA'!B68=0,"",'INFORMACION COMPLETA'!B68)</f>
        <v/>
      </c>
      <c r="B51" s="566"/>
      <c r="C51" s="566"/>
      <c r="D51" s="566"/>
      <c r="E51" s="566"/>
      <c r="F51" s="566"/>
      <c r="G51" s="566"/>
      <c r="H51" s="566"/>
      <c r="I51" s="566"/>
      <c r="J51" s="566"/>
    </row>
    <row r="52" spans="1:10">
      <c r="A52" s="566" t="str">
        <f>+IF('INFORMACION COMPLETA'!B69=0,"",'INFORMACION COMPLETA'!B69)</f>
        <v/>
      </c>
      <c r="B52" s="566"/>
      <c r="C52" s="566"/>
      <c r="D52" s="566"/>
      <c r="E52" s="566"/>
      <c r="F52" s="566"/>
      <c r="G52" s="566"/>
      <c r="H52" s="566"/>
      <c r="I52" s="566"/>
      <c r="J52" s="566"/>
    </row>
    <row r="53" spans="1:10">
      <c r="A53" s="566"/>
      <c r="B53" s="566"/>
      <c r="C53" s="566"/>
      <c r="D53" s="566"/>
      <c r="E53" s="566"/>
      <c r="F53" s="566"/>
      <c r="G53" s="566"/>
      <c r="H53" s="566"/>
      <c r="I53" s="566"/>
      <c r="J53" s="566"/>
    </row>
    <row r="54" spans="1:10">
      <c r="A54" s="566"/>
      <c r="B54" s="566"/>
      <c r="C54" s="566"/>
      <c r="D54" s="566"/>
      <c r="E54" s="566"/>
      <c r="F54" s="566"/>
      <c r="G54" s="566"/>
      <c r="H54" s="566"/>
      <c r="I54" s="566"/>
      <c r="J54" s="566"/>
    </row>
    <row r="55" spans="1:10">
      <c r="A55" s="566"/>
      <c r="B55" s="566"/>
      <c r="C55" s="566"/>
      <c r="D55" s="566"/>
      <c r="E55" s="566"/>
      <c r="F55" s="566"/>
      <c r="G55" s="566"/>
      <c r="H55" s="566"/>
      <c r="I55" s="566"/>
      <c r="J55" s="566"/>
    </row>
    <row r="56" spans="1:10">
      <c r="A56" s="258"/>
      <c r="B56" s="259"/>
      <c r="C56" s="259"/>
      <c r="D56" s="259"/>
      <c r="E56" s="259"/>
      <c r="F56" s="259"/>
      <c r="G56" s="259"/>
      <c r="H56" s="259"/>
      <c r="I56" s="259"/>
      <c r="J56" s="260"/>
    </row>
    <row r="57" spans="1:10">
      <c r="A57" s="261"/>
      <c r="B57" s="257"/>
      <c r="C57" s="257"/>
      <c r="D57" s="257"/>
      <c r="E57" s="257"/>
      <c r="F57" s="257"/>
      <c r="G57" s="257"/>
      <c r="H57" s="257"/>
      <c r="I57" s="257"/>
      <c r="J57" s="262"/>
    </row>
    <row r="58" spans="1:10">
      <c r="A58" s="261"/>
      <c r="B58" s="257"/>
      <c r="C58" s="257"/>
      <c r="D58" s="257"/>
      <c r="E58" s="257"/>
      <c r="F58" s="257"/>
      <c r="G58" s="257"/>
      <c r="H58" s="257"/>
      <c r="I58" s="257"/>
      <c r="J58" s="262"/>
    </row>
    <row r="59" spans="1:10">
      <c r="A59" s="263"/>
      <c r="B59" s="264"/>
      <c r="C59" s="264"/>
      <c r="D59" s="265"/>
      <c r="E59" s="265"/>
      <c r="F59" s="265"/>
      <c r="G59" s="265"/>
      <c r="H59" s="265"/>
      <c r="I59" s="265"/>
      <c r="J59" s="266"/>
    </row>
    <row r="60" spans="1:10">
      <c r="A60" s="261"/>
      <c r="B60" s="257"/>
      <c r="C60" s="257"/>
      <c r="D60" s="267"/>
      <c r="E60" s="267"/>
      <c r="F60" s="267"/>
      <c r="G60" s="267"/>
      <c r="H60" s="257"/>
      <c r="I60" s="257"/>
      <c r="J60" s="262"/>
    </row>
    <row r="61" spans="1:10">
      <c r="A61" s="263"/>
      <c r="B61" s="247"/>
      <c r="C61" s="268" t="s">
        <v>282</v>
      </c>
      <c r="D61" s="247"/>
      <c r="E61" s="247"/>
      <c r="F61" s="247"/>
      <c r="G61" s="265"/>
      <c r="H61" s="265"/>
      <c r="I61" s="265"/>
      <c r="J61" s="266"/>
    </row>
    <row r="62" spans="1:10">
      <c r="A62" s="264"/>
      <c r="B62" s="269"/>
      <c r="C62" s="269"/>
      <c r="D62" s="270"/>
      <c r="E62" s="270"/>
      <c r="F62" s="270"/>
      <c r="G62" s="270"/>
      <c r="H62" s="270"/>
      <c r="I62" s="270"/>
      <c r="J62" s="270"/>
    </row>
    <row r="63" spans="1:10">
      <c r="A63" s="264"/>
      <c r="B63" s="269"/>
      <c r="C63" s="269"/>
      <c r="D63" s="270"/>
      <c r="E63" s="270"/>
      <c r="F63" s="270"/>
      <c r="G63" s="270"/>
      <c r="H63" s="270"/>
      <c r="I63" s="270"/>
      <c r="J63" s="270"/>
    </row>
    <row r="64" spans="1:10">
      <c r="A64" s="264"/>
      <c r="B64" s="269"/>
      <c r="C64" s="269"/>
      <c r="D64" s="270"/>
      <c r="E64" s="270"/>
      <c r="F64" s="270"/>
      <c r="G64" s="270"/>
      <c r="H64" s="270"/>
      <c r="I64" s="270"/>
      <c r="J64" s="257"/>
    </row>
    <row r="65" spans="1:10">
      <c r="A65" s="264"/>
      <c r="B65" s="269"/>
      <c r="C65" s="269"/>
      <c r="D65" s="270"/>
      <c r="E65" s="270"/>
      <c r="F65" s="270"/>
      <c r="G65" s="270"/>
      <c r="H65" s="270"/>
      <c r="I65" s="270"/>
      <c r="J65" s="257"/>
    </row>
    <row r="66" spans="1:10">
      <c r="A66" s="257"/>
      <c r="B66" s="257"/>
      <c r="C66" s="257"/>
      <c r="D66" s="257"/>
      <c r="E66" s="257"/>
      <c r="F66" s="257"/>
      <c r="G66" s="257"/>
      <c r="H66" s="257"/>
      <c r="I66" s="257"/>
      <c r="J66" s="257"/>
    </row>
    <row r="67" spans="1:10">
      <c r="A67" s="257"/>
      <c r="B67" s="257"/>
      <c r="C67" s="257"/>
      <c r="D67" s="257"/>
      <c r="E67" s="257"/>
      <c r="F67" s="257"/>
      <c r="G67" s="257"/>
      <c r="H67" s="257"/>
      <c r="I67" s="257"/>
      <c r="J67" s="257"/>
    </row>
    <row r="68" spans="1:10">
      <c r="A68" s="257"/>
      <c r="B68" s="257"/>
      <c r="C68" s="257"/>
      <c r="D68" s="257"/>
      <c r="E68" s="257"/>
      <c r="F68" s="257"/>
      <c r="G68" s="257"/>
      <c r="H68" s="257"/>
      <c r="I68" s="257"/>
      <c r="J68" s="257"/>
    </row>
    <row r="69" spans="1:10">
      <c r="A69" s="271"/>
      <c r="B69" s="257"/>
      <c r="C69" s="257"/>
      <c r="D69" s="257"/>
      <c r="E69" s="257"/>
      <c r="F69" s="257"/>
      <c r="G69" s="257"/>
      <c r="H69" s="257"/>
      <c r="I69" s="257"/>
      <c r="J69" s="257"/>
    </row>
    <row r="70" spans="1:10">
      <c r="A70" s="271"/>
      <c r="B70" s="257"/>
      <c r="C70" s="257"/>
      <c r="D70" s="257"/>
      <c r="E70" s="257"/>
      <c r="F70" s="257"/>
      <c r="G70" s="257"/>
      <c r="H70" s="257"/>
      <c r="I70" s="257"/>
      <c r="J70" s="257"/>
    </row>
    <row r="71" spans="1:10">
      <c r="A71" s="271"/>
      <c r="B71" s="257"/>
      <c r="C71" s="257"/>
      <c r="D71" s="257"/>
      <c r="E71" s="257"/>
      <c r="F71" s="257"/>
      <c r="G71" s="257"/>
      <c r="H71" s="257"/>
      <c r="I71" s="257"/>
      <c r="J71" s="257"/>
    </row>
    <row r="72" spans="1:10">
      <c r="A72" s="271"/>
      <c r="B72" s="257"/>
      <c r="C72" s="257"/>
      <c r="D72" s="257"/>
      <c r="E72" s="257"/>
      <c r="F72" s="257"/>
      <c r="G72" s="257"/>
      <c r="H72" s="257"/>
      <c r="I72" s="257"/>
      <c r="J72" s="257"/>
    </row>
    <row r="73" spans="1:10" ht="39" customHeight="1">
      <c r="A73" s="564" t="s">
        <v>283</v>
      </c>
      <c r="B73" s="564"/>
      <c r="C73" s="564"/>
      <c r="D73" s="564"/>
      <c r="E73" s="564"/>
      <c r="F73" s="564"/>
      <c r="G73" s="564"/>
      <c r="H73" s="564"/>
      <c r="I73" s="564"/>
      <c r="J73" s="564"/>
    </row>
    <row r="74" spans="1:10"/>
    <row r="75" spans="1:10"/>
  </sheetData>
  <sheetProtection algorithmName="SHA-512" hashValue="aKyqw25eH67Bjbvgg/UChCZHKLZfp3V/+NSU6h5XJbGRJOOYZQTpFrZikJFXOJSTH0MqFjVFXvcyU967ONHKlA==" saltValue="h5Tvmc+Ahsvflj3OM995Hw==" spinCount="100000" sheet="1" objects="1" scenarios="1"/>
  <mergeCells count="44">
    <mergeCell ref="C10:E10"/>
    <mergeCell ref="H10:J10"/>
    <mergeCell ref="A1:B1"/>
    <mergeCell ref="I2:J2"/>
    <mergeCell ref="A5:J5"/>
    <mergeCell ref="A6:J6"/>
    <mergeCell ref="B8:J8"/>
    <mergeCell ref="I25:J25"/>
    <mergeCell ref="A25:B25"/>
    <mergeCell ref="B12:J12"/>
    <mergeCell ref="D13:J13"/>
    <mergeCell ref="A15:G15"/>
    <mergeCell ref="H15:J15"/>
    <mergeCell ref="B17:J17"/>
    <mergeCell ref="A19:C19"/>
    <mergeCell ref="D19:G19"/>
    <mergeCell ref="H19:J19"/>
    <mergeCell ref="A21:C21"/>
    <mergeCell ref="D21:G21"/>
    <mergeCell ref="H21:J21"/>
    <mergeCell ref="D22:J22"/>
    <mergeCell ref="A24:J24"/>
    <mergeCell ref="C25:E25"/>
    <mergeCell ref="A35:J35"/>
    <mergeCell ref="F40:J40"/>
    <mergeCell ref="G41:J41"/>
    <mergeCell ref="C42:J42"/>
    <mergeCell ref="B46:H46"/>
    <mergeCell ref="F25:H25"/>
    <mergeCell ref="A73:J73"/>
    <mergeCell ref="B50:J50"/>
    <mergeCell ref="A51:J51"/>
    <mergeCell ref="A52:J52"/>
    <mergeCell ref="A53:J53"/>
    <mergeCell ref="A54:J54"/>
    <mergeCell ref="A55:J55"/>
    <mergeCell ref="B48:J48"/>
    <mergeCell ref="B27:J27"/>
    <mergeCell ref="A29:E29"/>
    <mergeCell ref="F29:J29"/>
    <mergeCell ref="A31:B31"/>
    <mergeCell ref="F31:J31"/>
    <mergeCell ref="A33:E33"/>
    <mergeCell ref="F33:J33"/>
  </mergeCells>
  <conditionalFormatting sqref="H19:J19 H21:J21">
    <cfRule type="cellIs" dxfId="0" priority="1" operator="equal">
      <formula>0</formula>
    </cfRule>
  </conditionalFormatting>
  <pageMargins left="0.7" right="0.7" top="0.75" bottom="0.75" header="0.3" footer="0.3"/>
  <pageSetup paperSize="9" scale="75"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4CCE3C-401D-4BB9-B818-37865E134319}">
  <sheetPr codeName="Hoja6"/>
  <dimension ref="A1:J63"/>
  <sheetViews>
    <sheetView showGridLines="0" topLeftCell="A17" zoomScaleNormal="100" zoomScaleSheetLayoutView="100" workbookViewId="0">
      <selection activeCell="A31" sqref="A31:C31"/>
    </sheetView>
  </sheetViews>
  <sheetFormatPr baseColWidth="10" defaultColWidth="0" defaultRowHeight="12.75" zeroHeight="1"/>
  <cols>
    <col min="1" max="1" width="15.85546875" customWidth="1"/>
    <col min="2" max="2" width="3.28515625" customWidth="1"/>
    <col min="3" max="3" width="12.28515625" customWidth="1"/>
    <col min="4" max="4" width="5.5703125" customWidth="1"/>
    <col min="5" max="5" width="12.85546875" customWidth="1"/>
    <col min="6" max="9" width="11.42578125" customWidth="1"/>
    <col min="10" max="10" width="20.85546875" customWidth="1"/>
    <col min="11" max="16384" width="11.42578125" hidden="1"/>
  </cols>
  <sheetData>
    <row r="1" spans="1:10" ht="14.25">
      <c r="A1" s="291"/>
      <c r="B1" s="291"/>
      <c r="C1" s="291"/>
      <c r="D1" s="600" t="s">
        <v>317</v>
      </c>
      <c r="E1" s="600"/>
      <c r="F1" s="600"/>
      <c r="G1" s="600"/>
      <c r="H1" s="600"/>
      <c r="I1" s="600"/>
      <c r="J1" s="291"/>
    </row>
    <row r="2" spans="1:10" ht="14.25">
      <c r="A2" s="291"/>
      <c r="B2" s="291"/>
      <c r="C2" s="291"/>
      <c r="D2" s="600" t="s">
        <v>318</v>
      </c>
      <c r="E2" s="600"/>
      <c r="F2" s="600"/>
      <c r="G2" s="600"/>
      <c r="H2" s="600"/>
      <c r="I2" s="600"/>
      <c r="J2" s="291"/>
    </row>
    <row r="3" spans="1:10" ht="14.25">
      <c r="A3" s="291"/>
      <c r="B3" s="291"/>
      <c r="C3" s="291"/>
      <c r="D3" s="292"/>
      <c r="E3" s="292"/>
      <c r="F3" s="292"/>
      <c r="G3" s="292"/>
      <c r="H3" s="292"/>
      <c r="I3" s="292"/>
      <c r="J3" s="291"/>
    </row>
    <row r="4" spans="1:10" ht="14.25">
      <c r="A4" s="291"/>
      <c r="B4" s="291"/>
      <c r="C4" s="291"/>
      <c r="D4" s="291"/>
      <c r="E4" s="291"/>
      <c r="F4" s="291"/>
      <c r="G4" s="291"/>
      <c r="H4" s="291"/>
      <c r="I4" s="291"/>
      <c r="J4" s="291"/>
    </row>
    <row r="5" spans="1:10" ht="14.25">
      <c r="A5" s="291"/>
      <c r="B5" s="291"/>
      <c r="C5" s="291"/>
      <c r="D5" s="291"/>
      <c r="E5" s="291"/>
      <c r="F5" s="291"/>
      <c r="G5" s="291"/>
      <c r="H5" s="291"/>
      <c r="I5" s="291"/>
      <c r="J5" s="291"/>
    </row>
    <row r="6" spans="1:10" ht="14.25">
      <c r="A6" s="291"/>
      <c r="B6" s="291"/>
      <c r="C6" s="291"/>
      <c r="D6" s="291"/>
      <c r="E6" s="291"/>
      <c r="F6" s="291"/>
      <c r="G6" s="291"/>
      <c r="H6" s="291"/>
      <c r="I6" s="291"/>
      <c r="J6" s="291"/>
    </row>
    <row r="7" spans="1:10" ht="14.25">
      <c r="A7" s="291"/>
      <c r="B7" s="291"/>
      <c r="C7" s="291"/>
      <c r="D7" s="291"/>
      <c r="E7" s="291"/>
      <c r="F7" s="291"/>
      <c r="G7" s="291"/>
      <c r="H7" s="291"/>
      <c r="I7" s="291"/>
      <c r="J7" s="291"/>
    </row>
    <row r="8" spans="1:10" ht="14.25">
      <c r="A8" s="291"/>
      <c r="B8" s="291"/>
      <c r="C8" s="291"/>
      <c r="D8" s="291"/>
      <c r="E8" s="291"/>
      <c r="F8" s="291"/>
      <c r="G8" s="291"/>
      <c r="H8" s="291"/>
      <c r="I8" s="291"/>
      <c r="J8" s="291"/>
    </row>
    <row r="9" spans="1:10" ht="14.25">
      <c r="A9" s="291"/>
      <c r="B9" s="291"/>
      <c r="C9" s="291"/>
      <c r="D9" s="291"/>
      <c r="E9" s="291"/>
      <c r="F9" s="291"/>
      <c r="G9" s="291"/>
      <c r="H9" s="291"/>
      <c r="I9" s="291"/>
      <c r="J9" s="291"/>
    </row>
    <row r="10" spans="1:10" ht="14.25">
      <c r="A10" s="291"/>
      <c r="B10" s="291"/>
      <c r="C10" s="291"/>
      <c r="D10" s="291"/>
      <c r="E10" s="291"/>
      <c r="F10" s="291"/>
      <c r="G10" s="291"/>
      <c r="H10" s="291"/>
      <c r="I10" s="291"/>
      <c r="J10" s="291"/>
    </row>
    <row r="11" spans="1:10" ht="14.25">
      <c r="A11" s="291"/>
      <c r="B11" s="291"/>
      <c r="C11" s="291"/>
      <c r="D11" s="291"/>
      <c r="E11" s="291"/>
      <c r="F11" s="291"/>
      <c r="G11" s="291"/>
      <c r="H11" s="291"/>
      <c r="I11" s="291"/>
      <c r="J11" s="291"/>
    </row>
    <row r="12" spans="1:10" ht="14.25">
      <c r="A12" s="291"/>
      <c r="B12" s="291"/>
      <c r="C12" s="291"/>
      <c r="D12" s="291"/>
      <c r="E12" s="291"/>
      <c r="F12" s="291"/>
      <c r="G12" s="291"/>
      <c r="H12" s="291"/>
      <c r="I12" s="291"/>
      <c r="J12" s="291"/>
    </row>
    <row r="13" spans="1:10" ht="12" customHeight="1">
      <c r="A13" s="291"/>
      <c r="B13" s="291"/>
      <c r="C13" s="291"/>
      <c r="D13" s="291"/>
      <c r="E13" s="291"/>
      <c r="F13" s="291"/>
      <c r="G13" s="291"/>
      <c r="H13" s="291"/>
      <c r="I13" s="291"/>
      <c r="J13" s="291"/>
    </row>
    <row r="14" spans="1:10" ht="14.25">
      <c r="A14" s="291"/>
      <c r="B14" s="291"/>
      <c r="C14" s="291"/>
      <c r="D14" s="291"/>
      <c r="E14" s="291"/>
      <c r="F14" s="291"/>
      <c r="G14" s="291"/>
      <c r="H14" s="291"/>
      <c r="I14" s="291"/>
      <c r="J14" s="291"/>
    </row>
    <row r="15" spans="1:10" ht="14.25">
      <c r="A15" s="291"/>
      <c r="B15" s="291"/>
      <c r="C15" s="291"/>
      <c r="D15" s="291"/>
      <c r="E15" s="291"/>
      <c r="F15" s="291"/>
      <c r="G15" s="291"/>
      <c r="H15" s="291"/>
      <c r="I15" s="291"/>
      <c r="J15" s="291"/>
    </row>
    <row r="16" spans="1:10" ht="14.25">
      <c r="A16" s="291"/>
      <c r="B16" s="291"/>
      <c r="C16" s="291"/>
      <c r="D16" s="291"/>
      <c r="E16" s="291"/>
      <c r="F16" s="291"/>
      <c r="G16" s="291"/>
      <c r="H16" s="291"/>
      <c r="I16" s="291"/>
      <c r="J16" s="291"/>
    </row>
    <row r="17" spans="1:10" ht="14.25">
      <c r="A17" s="291"/>
      <c r="B17" s="291"/>
      <c r="C17" s="291"/>
      <c r="D17" s="291"/>
      <c r="E17" s="291"/>
      <c r="F17" s="291"/>
      <c r="G17" s="291"/>
      <c r="H17" s="291"/>
      <c r="I17" s="291"/>
      <c r="J17" s="291"/>
    </row>
    <row r="18" spans="1:10" ht="14.25">
      <c r="A18" s="291"/>
      <c r="B18" s="291"/>
      <c r="C18" s="291"/>
      <c r="D18" s="291"/>
      <c r="E18" s="291"/>
      <c r="F18" s="291"/>
      <c r="G18" s="291"/>
      <c r="H18" s="291"/>
      <c r="I18" s="291"/>
      <c r="J18" s="291"/>
    </row>
    <row r="19" spans="1:10" ht="14.25">
      <c r="A19" s="291"/>
      <c r="B19" s="291"/>
      <c r="C19" s="291"/>
      <c r="D19" s="291"/>
      <c r="E19" s="291"/>
      <c r="F19" s="291"/>
      <c r="G19" s="291"/>
      <c r="H19" s="291"/>
      <c r="I19" s="291"/>
      <c r="J19" s="291"/>
    </row>
    <row r="20" spans="1:10" ht="14.25">
      <c r="A20" s="293" t="s">
        <v>319</v>
      </c>
      <c r="B20" s="293"/>
      <c r="C20" s="601">
        <f>'INFORMACION COMPLETA'!B13</f>
        <v>46043</v>
      </c>
      <c r="D20" s="601"/>
      <c r="E20" s="601"/>
      <c r="F20" s="291"/>
      <c r="G20" s="291"/>
      <c r="H20" s="291"/>
      <c r="I20" s="291"/>
      <c r="J20" s="291"/>
    </row>
    <row r="21" spans="1:10" ht="14.25">
      <c r="A21" s="291"/>
      <c r="B21" s="291"/>
      <c r="C21" s="291"/>
      <c r="D21" s="291"/>
      <c r="E21" s="291"/>
      <c r="F21" s="291"/>
      <c r="G21" s="291"/>
      <c r="H21" s="291"/>
      <c r="I21" s="291"/>
      <c r="J21" s="291"/>
    </row>
    <row r="22" spans="1:10" ht="14.25">
      <c r="A22" s="294" t="s">
        <v>320</v>
      </c>
      <c r="B22" s="292"/>
      <c r="C22" s="291"/>
      <c r="D22" s="291"/>
      <c r="E22" s="291"/>
      <c r="F22" s="291"/>
      <c r="G22" s="291"/>
      <c r="H22" s="291"/>
      <c r="I22" s="291"/>
      <c r="J22" s="291"/>
    </row>
    <row r="23" spans="1:10" ht="14.25">
      <c r="A23" s="597" t="s">
        <v>321</v>
      </c>
      <c r="B23" s="597"/>
      <c r="C23" s="597"/>
      <c r="D23" s="597"/>
      <c r="E23" s="597"/>
      <c r="F23" s="291"/>
      <c r="G23" s="291"/>
      <c r="H23" s="291"/>
      <c r="I23" s="291"/>
      <c r="J23" s="291"/>
    </row>
    <row r="24" spans="1:10" ht="14.25">
      <c r="A24" s="291" t="s">
        <v>322</v>
      </c>
      <c r="B24" s="291"/>
      <c r="C24" s="291"/>
      <c r="D24" s="291"/>
      <c r="E24" s="291"/>
      <c r="F24" s="291"/>
      <c r="G24" s="291"/>
      <c r="H24" s="291"/>
      <c r="I24" s="291"/>
      <c r="J24" s="291"/>
    </row>
    <row r="25" spans="1:10" ht="14.25">
      <c r="A25" s="291"/>
      <c r="B25" s="291"/>
      <c r="C25" s="291"/>
      <c r="D25" s="291"/>
      <c r="E25" s="291"/>
      <c r="F25" s="291"/>
      <c r="G25" s="291"/>
      <c r="H25" s="291"/>
      <c r="I25" s="291"/>
      <c r="J25" s="291"/>
    </row>
    <row r="26" spans="1:10" ht="14.25">
      <c r="A26" s="291"/>
      <c r="B26" s="291"/>
      <c r="C26" s="291"/>
      <c r="D26" s="291"/>
      <c r="E26" s="291"/>
      <c r="F26" s="291"/>
      <c r="G26" s="291"/>
      <c r="H26" s="291"/>
      <c r="I26" s="291"/>
      <c r="J26" s="291"/>
    </row>
    <row r="27" spans="1:10" ht="14.25">
      <c r="A27" s="291" t="s">
        <v>323</v>
      </c>
      <c r="B27" s="291"/>
      <c r="C27" s="291"/>
      <c r="D27" s="291"/>
      <c r="E27" s="291"/>
      <c r="F27" s="291"/>
      <c r="G27" s="291"/>
      <c r="H27" s="291"/>
      <c r="I27" s="291"/>
      <c r="J27" s="291"/>
    </row>
    <row r="28" spans="1:10" ht="14.25">
      <c r="A28" s="291"/>
      <c r="B28" s="291"/>
      <c r="C28" s="291"/>
      <c r="D28" s="291"/>
      <c r="E28" s="291"/>
      <c r="F28" s="291"/>
      <c r="G28" s="291"/>
      <c r="H28" s="291"/>
      <c r="I28" s="291"/>
      <c r="J28" s="291"/>
    </row>
    <row r="29" spans="1:10" ht="14.25">
      <c r="A29" s="597" t="s">
        <v>331</v>
      </c>
      <c r="B29" s="597"/>
      <c r="C29" s="598" t="str">
        <f>AUTOLIQUIDABLE!C9</f>
        <v/>
      </c>
      <c r="D29" s="598"/>
      <c r="E29" s="598"/>
      <c r="F29" s="598"/>
      <c r="G29" s="598"/>
      <c r="H29" s="597" t="s">
        <v>324</v>
      </c>
      <c r="I29" s="597"/>
      <c r="J29" s="597"/>
    </row>
    <row r="30" spans="1:10" ht="14.25">
      <c r="A30" s="597" t="s">
        <v>325</v>
      </c>
      <c r="B30" s="597"/>
      <c r="C30" s="597"/>
      <c r="D30" s="599">
        <f>'INFORMACION COMPLETA'!B34</f>
        <v>0</v>
      </c>
      <c r="E30" s="599"/>
      <c r="F30" s="597" t="s">
        <v>396</v>
      </c>
      <c r="G30" s="597"/>
      <c r="H30" s="597"/>
      <c r="I30" s="597"/>
      <c r="J30" s="597"/>
    </row>
    <row r="31" spans="1:10" ht="14.25">
      <c r="A31" s="598" t="str">
        <f>'INFORMACION COMPLETA'!B3</f>
        <v>PLAZO FIJO</v>
      </c>
      <c r="B31" s="598"/>
      <c r="C31" s="598"/>
      <c r="D31" s="291" t="s">
        <v>326</v>
      </c>
      <c r="E31" s="598">
        <f>'INFORMACION COMPLETA'!B4</f>
        <v>0</v>
      </c>
      <c r="F31" s="598"/>
      <c r="G31" s="597" t="s">
        <v>327</v>
      </c>
      <c r="H31" s="597"/>
      <c r="I31" s="597"/>
      <c r="J31" s="597"/>
    </row>
    <row r="32" spans="1:10" ht="14.25">
      <c r="A32" s="597" t="s">
        <v>328</v>
      </c>
      <c r="B32" s="597"/>
      <c r="C32" s="597"/>
      <c r="D32" s="597"/>
      <c r="E32" s="597"/>
      <c r="F32" s="291"/>
      <c r="G32" s="291"/>
      <c r="H32" s="291"/>
      <c r="I32" s="291"/>
      <c r="J32" s="291"/>
    </row>
    <row r="33" spans="1:10" ht="14.25">
      <c r="A33" s="291"/>
      <c r="B33" s="291"/>
      <c r="C33" s="291"/>
      <c r="D33" s="291"/>
      <c r="E33" s="291"/>
      <c r="F33" s="291"/>
      <c r="G33" s="291"/>
      <c r="H33" s="291"/>
      <c r="I33" s="291"/>
      <c r="J33" s="291"/>
    </row>
    <row r="34" spans="1:10" ht="14.25">
      <c r="A34" s="291"/>
      <c r="B34" s="291"/>
      <c r="C34" s="291"/>
      <c r="D34" s="291"/>
      <c r="E34" s="291"/>
      <c r="F34" s="291"/>
      <c r="G34" s="291"/>
      <c r="H34" s="291"/>
      <c r="I34" s="291"/>
      <c r="J34" s="291"/>
    </row>
    <row r="35" spans="1:10" ht="14.25">
      <c r="A35" s="597" t="s">
        <v>329</v>
      </c>
      <c r="B35" s="597"/>
      <c r="C35" s="597"/>
      <c r="D35" s="597"/>
      <c r="E35" s="597"/>
      <c r="F35" s="597"/>
      <c r="G35" s="597"/>
      <c r="H35" s="597"/>
      <c r="I35" s="597"/>
      <c r="J35" s="291"/>
    </row>
    <row r="36" spans="1:10" ht="14.25">
      <c r="A36" s="295" t="str">
        <f>'INFORMACION COMPLETA'!B11</f>
        <v>MONETARIA</v>
      </c>
      <c r="B36" s="292" t="s">
        <v>330</v>
      </c>
      <c r="C36" s="598">
        <f>'INFORMACION COMPLETA'!B10</f>
        <v>0</v>
      </c>
      <c r="D36" s="598"/>
      <c r="E36" s="291"/>
      <c r="F36" s="291"/>
      <c r="G36" s="291"/>
      <c r="H36" s="291"/>
      <c r="I36" s="291"/>
      <c r="J36" s="291"/>
    </row>
    <row r="37" spans="1:10" ht="14.25">
      <c r="A37" s="291"/>
      <c r="B37" s="291"/>
      <c r="C37" s="291"/>
      <c r="D37" s="291"/>
      <c r="E37" s="291"/>
      <c r="F37" s="291"/>
      <c r="G37" s="291"/>
      <c r="H37" s="291"/>
      <c r="I37" s="291"/>
      <c r="J37" s="291"/>
    </row>
    <row r="38" spans="1:10" ht="14.25">
      <c r="A38" s="291"/>
      <c r="B38" s="291"/>
      <c r="C38" s="291"/>
      <c r="D38" s="291"/>
      <c r="E38" s="291"/>
      <c r="F38" s="291"/>
      <c r="G38" s="291"/>
      <c r="H38" s="291"/>
      <c r="I38" s="291"/>
      <c r="J38" s="291"/>
    </row>
    <row r="39" spans="1:10" ht="14.25">
      <c r="A39" s="291"/>
      <c r="B39" s="291"/>
      <c r="C39" s="291"/>
      <c r="D39" s="291"/>
      <c r="E39" s="291"/>
      <c r="F39" s="291"/>
      <c r="G39" s="291"/>
      <c r="H39" s="291"/>
      <c r="I39" s="291"/>
      <c r="J39" s="291"/>
    </row>
    <row r="40" spans="1:10" ht="14.25">
      <c r="A40" s="291"/>
      <c r="B40" s="291"/>
      <c r="C40" s="291"/>
      <c r="D40" s="291"/>
      <c r="E40" s="291"/>
      <c r="F40" s="291"/>
      <c r="G40" s="291"/>
      <c r="H40" s="291"/>
      <c r="I40" s="291"/>
      <c r="J40" s="291"/>
    </row>
    <row r="41" spans="1:10" ht="14.25">
      <c r="A41" s="291"/>
      <c r="B41" s="291"/>
      <c r="C41" s="291"/>
      <c r="D41" s="291"/>
      <c r="E41" s="291"/>
      <c r="F41" s="291"/>
      <c r="G41" s="291"/>
      <c r="H41" s="291"/>
      <c r="I41" s="291"/>
      <c r="J41" s="291"/>
    </row>
    <row r="42" spans="1:10" ht="14.25">
      <c r="A42" s="291"/>
      <c r="B42" s="291"/>
      <c r="C42" s="291"/>
      <c r="D42" s="291"/>
      <c r="E42" s="291"/>
      <c r="F42" s="291"/>
      <c r="G42" s="291"/>
      <c r="H42" s="291"/>
      <c r="I42" s="291"/>
      <c r="J42" s="291"/>
    </row>
    <row r="43" spans="1:10" ht="14.25">
      <c r="A43" s="600" t="s">
        <v>332</v>
      </c>
      <c r="B43" s="600"/>
      <c r="C43" s="600"/>
      <c r="D43" s="291"/>
      <c r="E43" s="291"/>
      <c r="F43" s="291"/>
      <c r="G43" s="291"/>
      <c r="H43" s="291"/>
      <c r="I43" s="291"/>
      <c r="J43" s="291"/>
    </row>
    <row r="44" spans="1:10" ht="14.25">
      <c r="A44" s="291"/>
      <c r="B44" s="291"/>
      <c r="C44" s="291"/>
      <c r="D44" s="291"/>
      <c r="E44" s="292"/>
      <c r="F44" s="292"/>
      <c r="G44" s="292"/>
      <c r="H44" s="292"/>
      <c r="I44" s="292"/>
      <c r="J44" s="291"/>
    </row>
    <row r="45" spans="1:10" ht="14.25">
      <c r="A45" s="291"/>
      <c r="B45" s="291"/>
      <c r="C45" s="291"/>
      <c r="D45" s="291"/>
      <c r="E45" s="181"/>
      <c r="F45" s="181"/>
      <c r="G45" s="181"/>
      <c r="H45" s="181"/>
      <c r="I45" s="181"/>
      <c r="J45" s="291"/>
    </row>
    <row r="46" spans="1:10" ht="14.25">
      <c r="A46" s="291"/>
      <c r="B46" s="291"/>
      <c r="C46" s="181"/>
      <c r="D46" s="181"/>
      <c r="E46" s="295"/>
      <c r="F46" s="295"/>
      <c r="G46" s="295"/>
      <c r="H46" s="295"/>
      <c r="I46" s="292"/>
      <c r="J46" s="291"/>
    </row>
    <row r="47" spans="1:10" ht="14.25">
      <c r="A47" s="291"/>
      <c r="B47" s="291"/>
      <c r="C47" s="181"/>
      <c r="D47" s="596" t="s">
        <v>333</v>
      </c>
      <c r="E47" s="596"/>
      <c r="F47" s="596"/>
      <c r="G47" s="596"/>
      <c r="H47" s="596"/>
      <c r="I47" s="181"/>
      <c r="J47" s="291"/>
    </row>
    <row r="48" spans="1:10" ht="14.25">
      <c r="A48" s="291"/>
      <c r="B48" s="291"/>
      <c r="C48" s="181"/>
      <c r="D48" s="292"/>
      <c r="E48" s="292"/>
      <c r="F48" s="292"/>
      <c r="G48" s="292"/>
      <c r="H48" s="292"/>
      <c r="I48" s="181"/>
      <c r="J48" s="291"/>
    </row>
    <row r="49" spans="1:10" ht="14.25">
      <c r="A49" s="291"/>
      <c r="B49" s="291"/>
      <c r="C49" s="181"/>
      <c r="D49" s="181"/>
      <c r="E49" s="181"/>
      <c r="F49" s="181"/>
      <c r="G49" s="181"/>
      <c r="H49" s="291"/>
      <c r="I49" s="291"/>
      <c r="J49" s="291"/>
    </row>
    <row r="50" spans="1:10" ht="14.25">
      <c r="A50" s="291"/>
      <c r="B50" s="291"/>
      <c r="C50" s="291"/>
      <c r="D50" s="291"/>
      <c r="E50" s="291"/>
      <c r="F50" s="291"/>
      <c r="G50" s="291"/>
      <c r="H50" s="291"/>
      <c r="I50" s="291"/>
      <c r="J50" s="291"/>
    </row>
    <row r="51" spans="1:10" ht="14.25">
      <c r="A51" s="291"/>
      <c r="B51" s="291"/>
      <c r="C51" s="291"/>
      <c r="D51" s="291"/>
      <c r="E51" s="291"/>
      <c r="F51" s="291"/>
      <c r="G51" s="291"/>
      <c r="H51" s="291"/>
      <c r="I51" s="291"/>
      <c r="J51" s="291"/>
    </row>
    <row r="52" spans="1:10" ht="14.25">
      <c r="A52" s="291"/>
      <c r="B52" s="291"/>
      <c r="C52" s="291"/>
      <c r="D52" s="291"/>
      <c r="E52" s="291"/>
      <c r="F52" s="291"/>
      <c r="G52" s="291"/>
      <c r="H52" s="291"/>
      <c r="I52" s="291"/>
      <c r="J52" s="291"/>
    </row>
    <row r="53" spans="1:10" ht="14.25" hidden="1">
      <c r="A53" s="291"/>
      <c r="B53" s="291"/>
      <c r="C53" s="291"/>
      <c r="D53" s="291"/>
      <c r="E53" s="291"/>
      <c r="F53" s="291"/>
      <c r="G53" s="291"/>
      <c r="H53" s="291"/>
      <c r="I53" s="291"/>
      <c r="J53" s="291"/>
    </row>
    <row r="54" spans="1:10" ht="14.25" hidden="1">
      <c r="A54" s="291"/>
      <c r="B54" s="291"/>
      <c r="C54" s="291"/>
      <c r="D54" s="291"/>
      <c r="E54" s="291"/>
      <c r="F54" s="291"/>
      <c r="G54" s="291"/>
      <c r="H54" s="291"/>
      <c r="I54" s="291"/>
      <c r="J54" s="291"/>
    </row>
    <row r="55" spans="1:10" ht="14.25" hidden="1">
      <c r="A55" s="291"/>
      <c r="B55" s="291"/>
      <c r="C55" s="291"/>
      <c r="D55" s="291"/>
      <c r="E55" s="291"/>
      <c r="F55" s="291"/>
      <c r="G55" s="291"/>
      <c r="H55" s="291"/>
      <c r="I55" s="291"/>
      <c r="J55" s="291"/>
    </row>
    <row r="56" spans="1:10" ht="14.25" hidden="1">
      <c r="A56" s="291"/>
      <c r="B56" s="291"/>
      <c r="C56" s="291"/>
      <c r="D56" s="291"/>
      <c r="E56" s="291"/>
      <c r="F56" s="291"/>
      <c r="G56" s="291"/>
      <c r="H56" s="291"/>
      <c r="I56" s="291"/>
      <c r="J56" s="291"/>
    </row>
    <row r="57" spans="1:10" ht="14.25" hidden="1">
      <c r="A57" s="291"/>
      <c r="B57" s="291"/>
      <c r="C57" s="291"/>
      <c r="D57" s="291"/>
      <c r="E57" s="291"/>
      <c r="F57" s="291"/>
      <c r="G57" s="291"/>
      <c r="H57" s="291"/>
      <c r="I57" s="291"/>
      <c r="J57" s="291"/>
    </row>
    <row r="58" spans="1:10" hidden="1">
      <c r="A58" s="181"/>
      <c r="B58" s="181"/>
      <c r="C58" s="181"/>
      <c r="D58" s="181"/>
      <c r="E58" s="181"/>
      <c r="F58" s="181"/>
      <c r="G58" s="181"/>
      <c r="H58" s="181"/>
      <c r="I58" s="181"/>
      <c r="J58" s="181"/>
    </row>
    <row r="59" spans="1:10" hidden="1">
      <c r="A59" s="181"/>
      <c r="B59" s="181"/>
      <c r="C59" s="181"/>
      <c r="D59" s="181"/>
      <c r="E59" s="181"/>
      <c r="F59" s="181"/>
      <c r="G59" s="181"/>
      <c r="H59" s="181"/>
      <c r="I59" s="181"/>
      <c r="J59" s="181"/>
    </row>
    <row r="60" spans="1:10" hidden="1">
      <c r="A60" s="181"/>
      <c r="B60" s="181"/>
      <c r="C60" s="181"/>
      <c r="D60" s="181"/>
      <c r="E60" s="181"/>
      <c r="F60" s="181"/>
      <c r="G60" s="181"/>
      <c r="H60" s="181"/>
      <c r="I60" s="181"/>
      <c r="J60" s="181"/>
    </row>
    <row r="61" spans="1:10" hidden="1">
      <c r="A61" s="181"/>
      <c r="B61" s="181"/>
      <c r="C61" s="181"/>
      <c r="D61" s="181"/>
      <c r="E61" s="181"/>
      <c r="F61" s="181"/>
      <c r="G61" s="181"/>
      <c r="H61" s="181"/>
      <c r="I61" s="181"/>
      <c r="J61" s="181"/>
    </row>
    <row r="62" spans="1:10" hidden="1">
      <c r="A62" s="181"/>
      <c r="B62" s="181"/>
      <c r="C62" s="181"/>
      <c r="D62" s="181"/>
      <c r="E62" s="181"/>
      <c r="F62" s="181"/>
      <c r="G62" s="181"/>
      <c r="H62" s="181"/>
      <c r="I62" s="181"/>
      <c r="J62" s="181"/>
    </row>
    <row r="63" spans="1:10" hidden="1">
      <c r="A63" s="181"/>
      <c r="B63" s="181"/>
      <c r="C63" s="181"/>
      <c r="D63" s="181"/>
      <c r="E63" s="181"/>
      <c r="F63" s="181"/>
      <c r="G63" s="181"/>
      <c r="H63" s="181"/>
      <c r="I63" s="181"/>
      <c r="J63" s="181"/>
    </row>
  </sheetData>
  <sheetProtection algorithmName="SHA-512" hashValue="A8XL5fHJFevJFmXEc4lYP1RKNO06ixDLYfxsSSyGkatil6GR1w4s5IbZBnz0fi5D1P7aGOpNpvjxGL9be2kzgg==" saltValue="dsbRiPnPh4DqIyOHfsdakQ==" spinCount="100000" sheet="1" objects="1" scenarios="1"/>
  <mergeCells count="18">
    <mergeCell ref="D1:I1"/>
    <mergeCell ref="D2:I2"/>
    <mergeCell ref="C20:E20"/>
    <mergeCell ref="D47:H47"/>
    <mergeCell ref="A23:E23"/>
    <mergeCell ref="F30:J30"/>
    <mergeCell ref="G31:J31"/>
    <mergeCell ref="A35:I35"/>
    <mergeCell ref="A29:B29"/>
    <mergeCell ref="C29:G29"/>
    <mergeCell ref="H29:J29"/>
    <mergeCell ref="A30:C30"/>
    <mergeCell ref="D30:E30"/>
    <mergeCell ref="A31:C31"/>
    <mergeCell ref="E31:F31"/>
    <mergeCell ref="C36:D36"/>
    <mergeCell ref="A43:C43"/>
    <mergeCell ref="A32:E32"/>
  </mergeCells>
  <pageMargins left="0.7" right="0.7" top="0.75" bottom="0.75" header="0.3" footer="0.3"/>
  <pageSetup paperSize="9" scale="76"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C8851-62D2-4315-BA71-DF4ABC099F93}">
  <sheetPr codeName="Hoja7"/>
  <dimension ref="A1:I61"/>
  <sheetViews>
    <sheetView showGridLines="0" topLeftCell="A7" zoomScaleNormal="100" zoomScaleSheetLayoutView="106" workbookViewId="0">
      <selection activeCell="B30" sqref="B30"/>
    </sheetView>
  </sheetViews>
  <sheetFormatPr baseColWidth="10" defaultColWidth="0" defaultRowHeight="12.75" zeroHeight="1"/>
  <cols>
    <col min="1" max="1" width="11.7109375" customWidth="1"/>
    <col min="2" max="3" width="9.140625" customWidth="1"/>
    <col min="4" max="4" width="8.85546875" customWidth="1"/>
    <col min="5" max="5" width="3.42578125" customWidth="1"/>
    <col min="6" max="6" width="5.42578125" customWidth="1"/>
    <col min="7" max="7" width="16" customWidth="1"/>
    <col min="8" max="8" width="14.140625" customWidth="1"/>
    <col min="9" max="9" width="18.42578125" customWidth="1"/>
    <col min="10" max="16384" width="11.42578125" hidden="1"/>
  </cols>
  <sheetData>
    <row r="1" spans="1:9">
      <c r="A1" s="181"/>
      <c r="B1" s="181"/>
      <c r="C1" s="181"/>
      <c r="D1" s="181"/>
      <c r="E1" s="181"/>
      <c r="F1" s="181"/>
      <c r="G1" s="181"/>
      <c r="H1" s="181"/>
      <c r="I1" s="181"/>
    </row>
    <row r="2" spans="1:9">
      <c r="A2" s="181"/>
      <c r="B2" s="181"/>
      <c r="C2" s="181"/>
      <c r="D2" s="181"/>
      <c r="E2" s="181"/>
      <c r="F2" s="181"/>
      <c r="G2" s="181"/>
      <c r="H2" s="181"/>
      <c r="I2" s="181"/>
    </row>
    <row r="3" spans="1:9">
      <c r="A3" s="181"/>
      <c r="B3" s="181"/>
      <c r="C3" s="181"/>
      <c r="D3" s="181"/>
      <c r="E3" s="181"/>
      <c r="F3" s="181"/>
      <c r="G3" s="181"/>
      <c r="H3" s="181"/>
      <c r="I3" s="181"/>
    </row>
    <row r="4" spans="1:9">
      <c r="A4" s="181"/>
      <c r="B4" s="181"/>
      <c r="C4" s="181"/>
      <c r="D4" s="181"/>
      <c r="E4" s="181"/>
      <c r="F4" s="181"/>
      <c r="G4" s="181"/>
      <c r="H4" s="181"/>
      <c r="I4" s="181"/>
    </row>
    <row r="5" spans="1:9">
      <c r="A5" s="181"/>
      <c r="B5" s="181"/>
      <c r="C5" s="181"/>
      <c r="D5" s="181"/>
      <c r="E5" s="181"/>
      <c r="F5" s="181"/>
      <c r="G5" s="181"/>
      <c r="H5" s="181"/>
      <c r="I5" s="181"/>
    </row>
    <row r="6" spans="1:9">
      <c r="A6" s="181"/>
      <c r="B6" s="181"/>
      <c r="C6" s="181"/>
      <c r="D6" s="181"/>
      <c r="E6" s="181"/>
      <c r="F6" s="181"/>
      <c r="G6" s="181"/>
      <c r="H6" s="181"/>
      <c r="I6" s="181"/>
    </row>
    <row r="7" spans="1:9">
      <c r="A7" s="181"/>
      <c r="B7" s="181"/>
      <c r="C7" s="181"/>
      <c r="D7" s="181"/>
      <c r="E7" s="181"/>
      <c r="F7" s="181"/>
      <c r="G7" s="181"/>
      <c r="H7" s="181"/>
      <c r="I7" s="181"/>
    </row>
    <row r="8" spans="1:9">
      <c r="A8" s="181"/>
      <c r="B8" s="181"/>
      <c r="C8" s="181"/>
      <c r="D8" s="181"/>
      <c r="E8" s="181"/>
      <c r="F8" s="181"/>
      <c r="G8" s="181"/>
      <c r="H8" s="181"/>
      <c r="I8" s="181"/>
    </row>
    <row r="9" spans="1:9">
      <c r="A9" s="181"/>
      <c r="B9" s="181"/>
      <c r="C9" s="181"/>
      <c r="D9" s="181"/>
      <c r="E9" s="181"/>
      <c r="F9" s="181"/>
      <c r="G9" s="181"/>
      <c r="H9" s="181"/>
      <c r="I9" s="181"/>
    </row>
    <row r="10" spans="1:9">
      <c r="A10" s="181"/>
      <c r="B10" s="181"/>
      <c r="C10" s="181"/>
      <c r="D10" s="181"/>
      <c r="E10" s="181"/>
      <c r="F10" s="181"/>
      <c r="G10" s="181"/>
      <c r="H10" s="181"/>
      <c r="I10" s="181"/>
    </row>
    <row r="11" spans="1:9">
      <c r="A11" s="181"/>
      <c r="B11" s="181"/>
      <c r="C11" s="181"/>
      <c r="D11" s="181"/>
      <c r="E11" s="181"/>
      <c r="F11" s="181"/>
      <c r="G11" s="181"/>
      <c r="H11" s="181"/>
      <c r="I11" s="181"/>
    </row>
    <row r="12" spans="1:9">
      <c r="A12" s="181"/>
      <c r="B12" s="181"/>
      <c r="C12" s="181"/>
      <c r="D12" s="181"/>
      <c r="E12" s="181"/>
      <c r="F12" s="181"/>
      <c r="G12" s="181"/>
      <c r="H12" s="181"/>
      <c r="I12" s="181"/>
    </row>
    <row r="13" spans="1:9">
      <c r="A13" s="181"/>
      <c r="B13" s="181"/>
      <c r="C13" s="181"/>
      <c r="D13" s="181"/>
      <c r="E13" s="181"/>
      <c r="F13" s="181"/>
      <c r="G13" s="181"/>
      <c r="H13" s="181"/>
      <c r="I13" s="181"/>
    </row>
    <row r="14" spans="1:9">
      <c r="A14" s="181"/>
      <c r="B14" s="181"/>
      <c r="C14" s="181"/>
      <c r="D14" s="181"/>
      <c r="E14" s="181"/>
      <c r="F14" s="181"/>
      <c r="G14" s="181"/>
      <c r="H14" s="181"/>
      <c r="I14" s="181"/>
    </row>
    <row r="15" spans="1:9">
      <c r="A15" s="181"/>
      <c r="B15" s="181"/>
      <c r="C15" s="181"/>
      <c r="D15" s="181"/>
      <c r="E15" s="181"/>
      <c r="F15" s="181"/>
      <c r="G15" s="181"/>
      <c r="H15" s="181"/>
      <c r="I15" s="181"/>
    </row>
    <row r="16" spans="1:9">
      <c r="A16" s="181"/>
      <c r="B16" s="181"/>
      <c r="C16" s="181"/>
      <c r="D16" s="181"/>
      <c r="E16" s="181"/>
      <c r="F16" s="181"/>
      <c r="G16" s="181"/>
      <c r="H16" s="181"/>
      <c r="I16" s="181"/>
    </row>
    <row r="17" spans="1:9">
      <c r="A17" s="181"/>
      <c r="B17" s="181"/>
      <c r="C17" s="181"/>
      <c r="D17" s="181"/>
      <c r="E17" s="181"/>
      <c r="F17" s="181"/>
      <c r="G17" s="181"/>
      <c r="H17" s="181"/>
      <c r="I17" s="181"/>
    </row>
    <row r="18" spans="1:9">
      <c r="A18" s="181"/>
      <c r="B18" s="181"/>
      <c r="C18" s="181"/>
      <c r="D18" s="181"/>
      <c r="E18" s="181"/>
      <c r="F18" s="181"/>
      <c r="G18" s="181"/>
      <c r="H18" s="181"/>
      <c r="I18" s="181"/>
    </row>
    <row r="19" spans="1:9">
      <c r="A19" s="181"/>
      <c r="B19" s="181"/>
      <c r="C19" s="181"/>
      <c r="D19" s="181"/>
      <c r="E19" s="181"/>
      <c r="F19" s="181"/>
      <c r="G19" s="181"/>
      <c r="H19" s="181"/>
      <c r="I19" s="181"/>
    </row>
    <row r="20" spans="1:9">
      <c r="A20" s="181"/>
      <c r="B20" s="181"/>
      <c r="C20" s="181"/>
      <c r="D20" s="181"/>
      <c r="E20" s="181"/>
      <c r="F20" s="181"/>
      <c r="G20" s="181"/>
      <c r="H20" s="181"/>
      <c r="I20" s="181"/>
    </row>
    <row r="21" spans="1:9">
      <c r="A21" s="181"/>
      <c r="B21" s="181"/>
      <c r="C21" s="181"/>
      <c r="D21" s="181"/>
      <c r="E21" s="181"/>
      <c r="F21" s="181"/>
      <c r="G21" s="181"/>
      <c r="H21" s="181"/>
      <c r="I21" s="181"/>
    </row>
    <row r="22" spans="1:9">
      <c r="A22" s="181"/>
      <c r="B22" s="181"/>
      <c r="C22" s="181"/>
      <c r="D22" s="181"/>
      <c r="E22" s="181"/>
      <c r="F22" s="181"/>
      <c r="G22" s="181"/>
      <c r="H22" s="181"/>
      <c r="I22" s="181"/>
    </row>
    <row r="23" spans="1:9">
      <c r="A23" s="181"/>
      <c r="B23" s="181"/>
      <c r="C23" s="181"/>
      <c r="D23" s="181"/>
      <c r="E23" s="181"/>
      <c r="F23" s="181"/>
      <c r="G23" s="181"/>
      <c r="H23" s="181"/>
      <c r="I23" s="181"/>
    </row>
    <row r="24" spans="1:9">
      <c r="A24" s="181"/>
      <c r="B24" s="181"/>
      <c r="C24" s="181"/>
      <c r="D24" s="181"/>
      <c r="E24" s="181"/>
      <c r="F24" s="181"/>
      <c r="G24" s="181"/>
      <c r="H24" s="181"/>
      <c r="I24" s="181"/>
    </row>
    <row r="25" spans="1:9">
      <c r="A25" s="181"/>
      <c r="B25" s="181"/>
      <c r="C25" s="181"/>
      <c r="D25" s="181"/>
      <c r="E25" s="181"/>
      <c r="F25" s="181"/>
      <c r="G25" s="181"/>
      <c r="H25" s="181"/>
      <c r="I25" s="181"/>
    </row>
    <row r="26" spans="1:9">
      <c r="A26" s="181"/>
      <c r="B26" s="181"/>
      <c r="C26" s="181"/>
      <c r="D26" s="181"/>
      <c r="E26" s="181"/>
      <c r="F26" s="181"/>
      <c r="G26" s="181"/>
      <c r="H26" s="181"/>
      <c r="I26" s="181"/>
    </row>
    <row r="27" spans="1:9">
      <c r="A27" s="298" t="s">
        <v>342</v>
      </c>
      <c r="B27" s="604">
        <f>'INFORMACION COMPLETA'!B13</f>
        <v>46043</v>
      </c>
      <c r="C27" s="604"/>
      <c r="D27" s="604"/>
      <c r="E27" s="298" t="s">
        <v>340</v>
      </c>
      <c r="F27" s="603" t="str">
        <f>AUTOLIQUIDABLE!C9</f>
        <v/>
      </c>
      <c r="G27" s="603"/>
      <c r="H27" s="603"/>
      <c r="I27" s="603"/>
    </row>
    <row r="28" spans="1:9">
      <c r="A28" s="602" t="s">
        <v>341</v>
      </c>
      <c r="B28" s="602"/>
      <c r="C28" s="605">
        <f>'INFORMACION COMPLETA'!B34</f>
        <v>0</v>
      </c>
      <c r="D28" s="605"/>
      <c r="E28" s="606" t="s">
        <v>344</v>
      </c>
      <c r="F28" s="606"/>
      <c r="G28" s="606"/>
      <c r="H28" s="606"/>
      <c r="I28" s="606"/>
    </row>
    <row r="29" spans="1:9">
      <c r="A29" s="602" t="s">
        <v>343</v>
      </c>
      <c r="B29" s="602"/>
      <c r="C29" s="602"/>
      <c r="D29" s="602"/>
      <c r="E29" s="602"/>
      <c r="F29" s="602"/>
      <c r="G29" s="602"/>
      <c r="H29" s="602"/>
      <c r="I29" s="602"/>
    </row>
    <row r="30" spans="1:9">
      <c r="A30" s="298" t="s">
        <v>393</v>
      </c>
      <c r="B30" s="369">
        <v>25362</v>
      </c>
      <c r="C30" s="602" t="s">
        <v>345</v>
      </c>
      <c r="D30" s="602"/>
      <c r="E30" s="602"/>
      <c r="F30" s="602"/>
      <c r="G30" s="299">
        <f>'INFORMACION COMPLETA'!B4</f>
        <v>0</v>
      </c>
      <c r="H30" s="298" t="s">
        <v>346</v>
      </c>
      <c r="I30" s="302">
        <f>'INFORMACION COMPLETA'!B71</f>
        <v>10000</v>
      </c>
    </row>
    <row r="31" spans="1:9">
      <c r="A31" s="602" t="s">
        <v>347</v>
      </c>
      <c r="B31" s="602"/>
      <c r="C31" s="602"/>
      <c r="D31" s="602"/>
      <c r="E31" s="602"/>
      <c r="F31" s="602"/>
      <c r="G31" s="602"/>
      <c r="H31" s="602"/>
      <c r="I31" s="602"/>
    </row>
    <row r="32" spans="1:9">
      <c r="A32" s="298" t="s">
        <v>348</v>
      </c>
      <c r="B32" s="181"/>
      <c r="C32" s="181"/>
      <c r="D32" s="181"/>
      <c r="E32" s="181"/>
      <c r="F32" s="181"/>
      <c r="G32" s="181"/>
      <c r="H32" s="181"/>
      <c r="I32" s="181"/>
    </row>
    <row r="33" spans="1:9">
      <c r="A33" s="181"/>
      <c r="B33" s="181"/>
      <c r="C33" s="181"/>
      <c r="D33" s="181"/>
      <c r="E33" s="181"/>
      <c r="F33" s="181"/>
      <c r="G33" s="181"/>
      <c r="H33" s="181"/>
      <c r="I33" s="181"/>
    </row>
    <row r="34" spans="1:9">
      <c r="A34" s="300"/>
      <c r="B34" s="181"/>
      <c r="C34" s="181"/>
      <c r="D34" s="181"/>
      <c r="E34" s="181"/>
      <c r="F34" s="181"/>
      <c r="G34" s="181"/>
      <c r="H34" s="181"/>
      <c r="I34" s="181"/>
    </row>
    <row r="35" spans="1:9">
      <c r="A35" s="300"/>
      <c r="B35" s="181"/>
      <c r="C35" s="181"/>
      <c r="D35" s="181"/>
      <c r="E35" s="181"/>
      <c r="F35" s="181"/>
      <c r="G35" s="181"/>
      <c r="H35" s="181"/>
      <c r="I35" s="181"/>
    </row>
    <row r="36" spans="1:9">
      <c r="A36" s="300"/>
      <c r="B36" s="181"/>
      <c r="C36" s="181"/>
      <c r="D36" s="181"/>
      <c r="E36" s="181"/>
      <c r="F36" s="181"/>
      <c r="G36" s="181"/>
      <c r="H36" s="181"/>
      <c r="I36" s="181"/>
    </row>
    <row r="37" spans="1:9">
      <c r="A37" s="300"/>
      <c r="B37" s="181"/>
      <c r="C37" s="181"/>
      <c r="D37" s="181"/>
      <c r="E37" s="181"/>
      <c r="F37" s="181"/>
      <c r="G37" s="181"/>
      <c r="H37" s="181"/>
      <c r="I37" s="181"/>
    </row>
    <row r="38" spans="1:9">
      <c r="A38" s="300"/>
      <c r="B38" s="181"/>
      <c r="C38" s="181"/>
      <c r="D38" s="181"/>
      <c r="E38" s="181"/>
      <c r="F38" s="181"/>
      <c r="G38" s="181"/>
      <c r="H38" s="181"/>
      <c r="I38" s="181"/>
    </row>
    <row r="39" spans="1:9">
      <c r="A39" s="300"/>
      <c r="B39" s="181"/>
      <c r="C39" s="181"/>
      <c r="D39" s="181"/>
      <c r="E39" s="181"/>
      <c r="F39" s="181"/>
      <c r="G39" s="181"/>
      <c r="H39" s="181"/>
      <c r="I39" s="181"/>
    </row>
    <row r="40" spans="1:9">
      <c r="A40" s="300"/>
      <c r="B40" s="181"/>
      <c r="C40" s="181"/>
      <c r="D40" s="181"/>
      <c r="E40" s="181"/>
      <c r="F40" s="181"/>
      <c r="G40" s="181"/>
      <c r="H40" s="181"/>
      <c r="I40" s="181"/>
    </row>
    <row r="41" spans="1:9" ht="15.75">
      <c r="A41" s="301"/>
      <c r="B41" s="181"/>
      <c r="C41" s="596" t="s">
        <v>333</v>
      </c>
      <c r="D41" s="596"/>
      <c r="E41" s="596"/>
      <c r="F41" s="596"/>
      <c r="G41" s="596"/>
      <c r="H41" s="181"/>
      <c r="I41" s="181"/>
    </row>
    <row r="42" spans="1:9" ht="15.75">
      <c r="A42" s="301"/>
      <c r="B42" s="181"/>
      <c r="C42" s="600"/>
      <c r="D42" s="600"/>
      <c r="E42" s="600"/>
      <c r="F42" s="600"/>
      <c r="G42" s="600"/>
      <c r="H42" s="181"/>
      <c r="I42" s="181"/>
    </row>
    <row r="43" spans="1:9" ht="15.75">
      <c r="A43" s="301"/>
      <c r="B43" s="181"/>
      <c r="C43" s="181"/>
      <c r="D43" s="181"/>
      <c r="E43" s="181"/>
      <c r="F43" s="181"/>
      <c r="G43" s="181"/>
      <c r="H43" s="181"/>
      <c r="I43" s="181"/>
    </row>
    <row r="44" spans="1:9" ht="15.75">
      <c r="A44" s="301"/>
      <c r="B44" s="181"/>
      <c r="C44" s="181"/>
      <c r="D44" s="181"/>
      <c r="E44" s="181"/>
      <c r="F44" s="181"/>
      <c r="G44" s="181"/>
      <c r="H44" s="181"/>
      <c r="I44" s="181"/>
    </row>
    <row r="45" spans="1:9" ht="15.75">
      <c r="A45" s="296"/>
    </row>
    <row r="46" spans="1:9" ht="15.75">
      <c r="A46" s="296"/>
    </row>
    <row r="47" spans="1:9" ht="15.75">
      <c r="A47" s="296"/>
    </row>
    <row r="48" spans="1:9" ht="15.75">
      <c r="A48" s="296"/>
    </row>
    <row r="49" spans="1:1" ht="15.75">
      <c r="A49" s="297"/>
    </row>
    <row r="50" spans="1:1" ht="15.75">
      <c r="A50" s="297"/>
    </row>
    <row r="51" spans="1:1"/>
    <row r="52" spans="1:1"/>
    <row r="53" spans="1:1"/>
    <row r="54" spans="1:1"/>
    <row r="55" spans="1:1"/>
    <row r="56" spans="1:1"/>
    <row r="57" spans="1:1"/>
    <row r="58" spans="1:1"/>
    <row r="59" spans="1:1"/>
    <row r="60" spans="1:1"/>
    <row r="61" spans="1:1"/>
  </sheetData>
  <sheetProtection algorithmName="SHA-512" hashValue="sW4fQ0D+rOtCp7fcEkEM/FFW5r0j/LSiUybpwVOZSKZBz43PuPGRbZrQ6/AM72E+r2URFVZIRFgftacREKR0Hg==" saltValue="EzIIrqOYoHOPOV7Xedt5LA==" spinCount="100000" sheet="1" objects="1" scenarios="1"/>
  <mergeCells count="9">
    <mergeCell ref="A29:I29"/>
    <mergeCell ref="C30:F30"/>
    <mergeCell ref="A31:I31"/>
    <mergeCell ref="C41:G42"/>
    <mergeCell ref="F27:I27"/>
    <mergeCell ref="A28:B28"/>
    <mergeCell ref="B27:D27"/>
    <mergeCell ref="C28:D28"/>
    <mergeCell ref="E28:I28"/>
  </mergeCells>
  <pageMargins left="0.7" right="0.7" top="0.75" bottom="0.75" header="0.3" footer="0.3"/>
  <pageSetup paperSize="9" scale="9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F82D0-E38A-4ED9-BE10-427BB938DBFF}">
  <sheetPr codeName="Hoja8"/>
  <dimension ref="A1:D48"/>
  <sheetViews>
    <sheetView showGridLines="0" workbookViewId="0">
      <selection activeCell="B23" sqref="B23"/>
    </sheetView>
  </sheetViews>
  <sheetFormatPr baseColWidth="10" defaultColWidth="0" defaultRowHeight="12.75" zeroHeight="1"/>
  <cols>
    <col min="1" max="1" width="16.28515625" customWidth="1"/>
    <col min="2" max="2" width="58" customWidth="1"/>
    <col min="3" max="3" width="17.85546875" customWidth="1"/>
    <col min="4" max="4" width="11.42578125" hidden="1" customWidth="1"/>
    <col min="5" max="16384" width="11.42578125" hidden="1"/>
  </cols>
  <sheetData>
    <row r="1" spans="1:4"/>
    <row r="2" spans="1:4"/>
    <row r="3" spans="1:4" ht="15">
      <c r="A3" s="272" t="s">
        <v>288</v>
      </c>
      <c r="B3" s="272"/>
    </row>
    <row r="4" spans="1:4" ht="15">
      <c r="A4" s="272" t="s">
        <v>289</v>
      </c>
      <c r="B4" s="272"/>
    </row>
    <row r="5" spans="1:4"/>
    <row r="6" spans="1:4"/>
    <row r="7" spans="1:4" ht="18.75">
      <c r="A7" s="608" t="s">
        <v>290</v>
      </c>
      <c r="B7" s="608"/>
      <c r="C7" s="608"/>
    </row>
    <row r="8" spans="1:4" ht="18">
      <c r="A8" s="609" t="str">
        <f>AUTOLIQUIDABLE!C9</f>
        <v/>
      </c>
      <c r="B8" s="609"/>
      <c r="C8" s="609"/>
    </row>
    <row r="9" spans="1:4" ht="18">
      <c r="A9" s="273"/>
      <c r="B9" s="273"/>
    </row>
    <row r="10" spans="1:4" ht="18.75">
      <c r="A10" s="608" t="s">
        <v>291</v>
      </c>
      <c r="B10" s="608"/>
      <c r="C10" s="608"/>
    </row>
    <row r="11" spans="1:4" ht="15.75">
      <c r="A11" s="274"/>
      <c r="B11" s="274"/>
    </row>
    <row r="12" spans="1:4" ht="18.75">
      <c r="A12" s="610" t="s">
        <v>292</v>
      </c>
      <c r="B12" s="610"/>
      <c r="C12" s="610"/>
    </row>
    <row r="13" spans="1:4" ht="18.75">
      <c r="A13" s="275" t="s">
        <v>293</v>
      </c>
      <c r="B13" s="275" t="s">
        <v>294</v>
      </c>
      <c r="C13" s="275" t="s">
        <v>295</v>
      </c>
    </row>
    <row r="14" spans="1:4" ht="18.75">
      <c r="A14" s="276" t="s">
        <v>150</v>
      </c>
      <c r="B14" s="277" t="s">
        <v>296</v>
      </c>
      <c r="C14" s="275" t="s">
        <v>298</v>
      </c>
    </row>
    <row r="15" spans="1:4" ht="15">
      <c r="A15" s="276" t="s">
        <v>150</v>
      </c>
      <c r="B15" s="161" t="s">
        <v>297</v>
      </c>
      <c r="C15" s="278" t="s">
        <v>298</v>
      </c>
    </row>
    <row r="16" spans="1:4" ht="25.5">
      <c r="A16" s="276" t="s">
        <v>150</v>
      </c>
      <c r="B16" s="279" t="s">
        <v>299</v>
      </c>
      <c r="C16" s="278" t="s">
        <v>298</v>
      </c>
      <c r="D16" s="280"/>
    </row>
    <row r="17" spans="1:4" ht="15">
      <c r="A17" s="276" t="s">
        <v>150</v>
      </c>
      <c r="B17" s="279" t="s">
        <v>300</v>
      </c>
      <c r="C17" s="278" t="s">
        <v>298</v>
      </c>
      <c r="D17" s="280"/>
    </row>
    <row r="18" spans="1:4" ht="15">
      <c r="A18" s="276" t="s">
        <v>150</v>
      </c>
      <c r="B18" s="161" t="s">
        <v>301</v>
      </c>
      <c r="C18" s="278" t="s">
        <v>298</v>
      </c>
      <c r="D18" s="281"/>
    </row>
    <row r="19" spans="1:4" ht="15">
      <c r="A19" s="276" t="s">
        <v>150</v>
      </c>
      <c r="B19" s="161" t="s">
        <v>302</v>
      </c>
      <c r="C19" s="278" t="s">
        <v>298</v>
      </c>
      <c r="D19" s="281"/>
    </row>
    <row r="20" spans="1:4" ht="15">
      <c r="A20" s="276" t="s">
        <v>150</v>
      </c>
      <c r="B20" s="282" t="s">
        <v>303</v>
      </c>
      <c r="C20" s="278" t="s">
        <v>298</v>
      </c>
      <c r="D20" s="280"/>
    </row>
    <row r="21" spans="1:4" ht="29.25" customHeight="1">
      <c r="A21" s="276" t="s">
        <v>150</v>
      </c>
      <c r="B21" s="283" t="s">
        <v>304</v>
      </c>
      <c r="C21" s="278" t="s">
        <v>298</v>
      </c>
    </row>
    <row r="22" spans="1:4" ht="31.5" customHeight="1">
      <c r="A22" s="276" t="s">
        <v>150</v>
      </c>
      <c r="B22" s="279" t="s">
        <v>305</v>
      </c>
      <c r="C22" s="278" t="s">
        <v>298</v>
      </c>
    </row>
    <row r="23" spans="1:4" ht="18" customHeight="1">
      <c r="A23" s="276" t="s">
        <v>150</v>
      </c>
      <c r="B23" s="284" t="s">
        <v>306</v>
      </c>
      <c r="C23" s="278" t="s">
        <v>298</v>
      </c>
    </row>
    <row r="24" spans="1:4" ht="15.75" customHeight="1">
      <c r="A24" s="276" t="s">
        <v>150</v>
      </c>
      <c r="B24" s="284" t="s">
        <v>307</v>
      </c>
      <c r="C24" s="278"/>
    </row>
    <row r="25" spans="1:4" ht="30.75" customHeight="1">
      <c r="A25" s="276" t="s">
        <v>150</v>
      </c>
      <c r="B25" s="284" t="s">
        <v>308</v>
      </c>
      <c r="C25" s="278" t="s">
        <v>298</v>
      </c>
    </row>
    <row r="26" spans="1:4" ht="15" customHeight="1">
      <c r="A26" s="276" t="s">
        <v>150</v>
      </c>
      <c r="B26" s="284" t="s">
        <v>309</v>
      </c>
      <c r="C26" s="278" t="s">
        <v>298</v>
      </c>
    </row>
    <row r="27" spans="1:4" ht="21" customHeight="1">
      <c r="A27" s="276" t="s">
        <v>150</v>
      </c>
      <c r="B27" s="284" t="s">
        <v>310</v>
      </c>
      <c r="C27" s="278" t="s">
        <v>349</v>
      </c>
    </row>
    <row r="28" spans="1:4" ht="17.25" customHeight="1">
      <c r="A28" s="276" t="s">
        <v>150</v>
      </c>
      <c r="B28" s="284" t="s">
        <v>311</v>
      </c>
      <c r="C28" s="278" t="s">
        <v>298</v>
      </c>
    </row>
    <row r="29" spans="1:4" ht="21" customHeight="1">
      <c r="A29" s="276" t="s">
        <v>150</v>
      </c>
      <c r="B29" s="284" t="s">
        <v>312</v>
      </c>
      <c r="C29" s="278" t="s">
        <v>298</v>
      </c>
    </row>
    <row r="30" spans="1:4" ht="15">
      <c r="A30" s="285"/>
    </row>
    <row r="31" spans="1:4">
      <c r="A31" s="611" t="s">
        <v>313</v>
      </c>
      <c r="B31" s="611"/>
      <c r="C31" s="611"/>
    </row>
    <row r="32" spans="1:4" ht="15">
      <c r="A32" s="285"/>
      <c r="B32" s="286"/>
    </row>
    <row r="33" spans="1:4" ht="15">
      <c r="A33" s="285"/>
      <c r="B33" s="287"/>
    </row>
    <row r="34" spans="1:4" ht="15">
      <c r="A34" s="285"/>
    </row>
    <row r="35" spans="1:4" ht="15">
      <c r="A35" s="285"/>
    </row>
    <row r="36" spans="1:4" ht="15">
      <c r="A36" s="285"/>
      <c r="B36" s="607" t="s">
        <v>314</v>
      </c>
      <c r="C36" s="607"/>
      <c r="D36" s="607"/>
    </row>
    <row r="37" spans="1:4" ht="14.25">
      <c r="A37" s="288"/>
      <c r="B37" s="289" t="s">
        <v>315</v>
      </c>
    </row>
    <row r="38" spans="1:4" ht="15">
      <c r="B38" s="289"/>
      <c r="C38" s="290"/>
      <c r="D38" s="290"/>
    </row>
    <row r="39" spans="1:4"/>
    <row r="40" spans="1:4">
      <c r="B40" s="287"/>
    </row>
    <row r="41" spans="1:4"/>
    <row r="42" spans="1:4"/>
    <row r="43" spans="1:4"/>
    <row r="44" spans="1:4"/>
    <row r="45" spans="1:4"/>
    <row r="46" spans="1:4"/>
    <row r="47" spans="1:4"/>
    <row r="48" spans="1:4"/>
  </sheetData>
  <sheetProtection algorithmName="SHA-512" hashValue="sI5PSrYKtCwb7BdW6Z/PGOJgAmFL3VOGw7JgYy7DODarJ3yo95twIyWmIDKi4K2fmXJKXmm9lAIb6hDMYV/edg==" saltValue="h4MH9OSAvCk/y9vOkw8dpw==" spinCount="100000" sheet="1" objects="1" scenarios="1"/>
  <mergeCells count="6">
    <mergeCell ref="B36:D36"/>
    <mergeCell ref="A7:C7"/>
    <mergeCell ref="A8:C8"/>
    <mergeCell ref="A10:C10"/>
    <mergeCell ref="A12:C12"/>
    <mergeCell ref="A31:C31"/>
  </mergeCells>
  <pageMargins left="0.7" right="0.7" top="0.75" bottom="0.75" header="0.3" footer="0.3"/>
  <pageSetup paperSize="9" scale="9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COTIZADOR Y TAE INTEGRADO</vt:lpstr>
      <vt:lpstr>INFORMACION COMPLETA</vt:lpstr>
      <vt:lpstr>AUTOLIQUIDABLE</vt:lpstr>
      <vt:lpstr>SOLICITUD</vt:lpstr>
      <vt:lpstr>ANEXO</vt:lpstr>
      <vt:lpstr>PIGNORACION DE FONDOS</vt:lpstr>
      <vt:lpstr>ENDONSO</vt:lpstr>
      <vt:lpstr>CHECK LIST</vt:lpstr>
      <vt:lpstr>'COTIZADOR Y TAE INTEGRADO'!Área_de_impresión</vt:lpstr>
      <vt:lpstr>'PIGNORACION DE FONDOS'!Área_de_impresión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SCORING</dc:title>
  <dc:creator>Wili Ivan Morataya</dc:creator>
  <cp:lastModifiedBy>Balery Del Pilar Morales Negro</cp:lastModifiedBy>
  <cp:lastPrinted>2026-01-22T22:36:35Z</cp:lastPrinted>
  <dcterms:created xsi:type="dcterms:W3CDTF">2001-03-19T15:18:53Z</dcterms:created>
  <dcterms:modified xsi:type="dcterms:W3CDTF">2026-01-30T15:40:54Z</dcterms:modified>
</cp:coreProperties>
</file>